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Shared drives\Central Services\AS Share\Budget Planning Info for Churches\"/>
    </mc:Choice>
  </mc:AlternateContent>
  <xr:revisionPtr revIDLastSave="0" documentId="8_{A91C2213-B4BE-4DC2-B154-229E49B51F32}" xr6:coauthVersionLast="47" xr6:coauthVersionMax="47" xr10:uidLastSave="{00000000-0000-0000-0000-000000000000}"/>
  <bookViews>
    <workbookView xWindow="-120" yWindow="-120" windowWidth="38640" windowHeight="21120" tabRatio="500" xr2:uid="{00000000-000D-0000-FFFF-FFFF00000000}"/>
  </bookViews>
  <sheets>
    <sheet name="Worksheet" sheetId="1" r:id="rId1"/>
    <sheet name="Example" sheetId="2" r:id="rId2"/>
    <sheet name="Rates &amp; Assumptions" sheetId="3" r:id="rId3"/>
  </sheets>
  <definedNames>
    <definedName name="_xlnm.Print_Area" localSheetId="1">Example!$A$1:$E$55</definedName>
    <definedName name="_xlnm.Print_Area" localSheetId="2">'Rates &amp; Assumptions'!$A$1:$E$26</definedName>
    <definedName name="_xlnm.Print_Area" localSheetId="0">Worksheet!$A$1:$E$53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5" i="3" l="1"/>
  <c r="E14" i="3"/>
  <c r="E13" i="3"/>
  <c r="E12" i="3"/>
  <c r="E11" i="3"/>
  <c r="E10" i="3"/>
  <c r="C35" i="1" s="1"/>
  <c r="E9" i="3"/>
  <c r="E8" i="3"/>
  <c r="D43" i="2"/>
  <c r="C42" i="2"/>
  <c r="E42" i="2" s="1"/>
  <c r="C41" i="2"/>
  <c r="E41" i="2" s="1"/>
  <c r="E39" i="2"/>
  <c r="C39" i="2"/>
  <c r="E38" i="2"/>
  <c r="C38" i="2"/>
  <c r="E37" i="2"/>
  <c r="C37" i="2"/>
  <c r="E35" i="2"/>
  <c r="C34" i="2"/>
  <c r="E34" i="2" s="1"/>
  <c r="E44" i="2" s="1"/>
  <c r="E51" i="2" s="1"/>
  <c r="D51" i="2" s="1"/>
  <c r="E33" i="2"/>
  <c r="C33" i="2"/>
  <c r="C30" i="2"/>
  <c r="E29" i="2"/>
  <c r="E25" i="2"/>
  <c r="E19" i="2"/>
  <c r="C43" i="2" s="1"/>
  <c r="E43" i="2" s="1"/>
  <c r="E14" i="2"/>
  <c r="C14" i="2"/>
  <c r="E43" i="1"/>
  <c r="D43" i="1"/>
  <c r="E42" i="1"/>
  <c r="C42" i="1"/>
  <c r="C41" i="1"/>
  <c r="E41" i="1" s="1"/>
  <c r="E39" i="1"/>
  <c r="C39" i="1"/>
  <c r="E38" i="1"/>
  <c r="C38" i="1"/>
  <c r="E37" i="1"/>
  <c r="C37" i="1"/>
  <c r="E35" i="1"/>
  <c r="E34" i="1"/>
  <c r="C34" i="1"/>
  <c r="E33" i="1"/>
  <c r="C33" i="1"/>
  <c r="C30" i="1"/>
  <c r="E29" i="1"/>
  <c r="E26" i="1"/>
  <c r="E50" i="1" s="1"/>
  <c r="E25" i="1"/>
  <c r="E14" i="1"/>
  <c r="E19" i="1" s="1"/>
  <c r="C14" i="1"/>
  <c r="E44" i="1" l="1"/>
  <c r="E51" i="1" s="1"/>
  <c r="D51" i="1" s="1"/>
  <c r="D50" i="1"/>
  <c r="C43" i="1"/>
  <c r="E24" i="1"/>
  <c r="E24" i="2"/>
  <c r="E26" i="2" s="1"/>
  <c r="E50" i="2" s="1"/>
  <c r="C35" i="2"/>
  <c r="E52" i="1" l="1"/>
  <c r="D52" i="1" s="1"/>
  <c r="E52" i="2"/>
  <c r="D52" i="2" s="1"/>
  <c r="D50" i="2"/>
</calcChain>
</file>

<file path=xl/sharedStrings.xml><?xml version="1.0" encoding="utf-8"?>
<sst xmlns="http://schemas.openxmlformats.org/spreadsheetml/2006/main" count="188" uniqueCount="102">
  <si>
    <t>GENERAL SYNOD  ·  ASSOCIATE REFORMED PRESBYTERIAN CHURCH</t>
  </si>
  <si>
    <t>Annual Benefit Cost Worksheet</t>
  </si>
  <si>
    <t>Guide for calculating annual benefit costs  ·  Rates effective January 1, 2027</t>
  </si>
  <si>
    <t>HOW TO USE</t>
  </si>
  <si>
    <t>Gold = fill in</t>
  </si>
  <si>
    <t>White = calculates</t>
  </si>
  <si>
    <t>Fill in only the gold cells. Choose Yes/No and coverage tiers from the dropdowns. Every total calculates automatically from the rates on the Rates &amp; Assumptions tab. See the Example tab for a completed worksheet.</t>
  </si>
  <si>
    <t>Participant name</t>
  </si>
  <si>
    <t>Church, board or agency</t>
  </si>
  <si>
    <t>Annual Earnings Calculation</t>
  </si>
  <si>
    <t>Selection</t>
  </si>
  <si>
    <t>Annual amount</t>
  </si>
  <si>
    <t>A</t>
  </si>
  <si>
    <t>Annual base salary</t>
  </si>
  <si>
    <t>B</t>
  </si>
  <si>
    <t>Is a manse or apartment provided?</t>
  </si>
  <si>
    <t>C</t>
  </si>
  <si>
    <t>Housing / utility allowance</t>
  </si>
  <si>
    <t>D</t>
  </si>
  <si>
    <t>Auto / travel allowance (if taxable)</t>
  </si>
  <si>
    <t>E</t>
  </si>
  <si>
    <t>Social Security allowance</t>
  </si>
  <si>
    <t>F</t>
  </si>
  <si>
    <t>Other taxable allowances, including insurance allowance*</t>
  </si>
  <si>
    <t>G.   TOTAL ANNUAL EARNINGS  (A through F)</t>
  </si>
  <si>
    <t>* Reimbursement or payment of insurance premiums for individual plans or spousal group plans.</t>
  </si>
  <si>
    <t>Annual Retirement Plan Contribution</t>
  </si>
  <si>
    <t>H</t>
  </si>
  <si>
    <t>Does the employee participate in the ARP Retirement Plan?</t>
  </si>
  <si>
    <t>I</t>
  </si>
  <si>
    <t>Retirement plan covered earnings</t>
  </si>
  <si>
    <t>From line G</t>
  </si>
  <si>
    <t>J</t>
  </si>
  <si>
    <t>Contribution rate for active participants</t>
  </si>
  <si>
    <t>K.   ANNUAL RETIREMENT CONTRIBUTION  (I × J)</t>
  </si>
  <si>
    <t>Annual Insurance Premium Calculation</t>
  </si>
  <si>
    <t>Annual rate</t>
  </si>
  <si>
    <t>Annual cost</t>
  </si>
  <si>
    <t>Is the employee full-time (works at least 30 hours per week)?</t>
  </si>
  <si>
    <t>Is the employee age 70 or older?</t>
  </si>
  <si>
    <t>Medical</t>
  </si>
  <si>
    <t>No longer offered as a group plan</t>
  </si>
  <si>
    <t>Dental  (choose one)</t>
  </si>
  <si>
    <t xml:space="preserve">      Employee Only</t>
  </si>
  <si>
    <t xml:space="preserve">      Employee + 1</t>
  </si>
  <si>
    <t xml:space="preserve">      Employee and Family</t>
  </si>
  <si>
    <t>Vision  (choose one)</t>
  </si>
  <si>
    <t>Life, AD&amp;D and LTD  (mandatory, 100% employer-paid)</t>
  </si>
  <si>
    <t xml:space="preserve">      Basic Life / AD&amp;D — employee ($50,000 coverage)**</t>
  </si>
  <si>
    <t>Included</t>
  </si>
  <si>
    <t xml:space="preserve">      Dependent Life — does the participant have dependents?***</t>
  </si>
  <si>
    <t xml:space="preserve">      Long-Term Disability — covered earnings (lesser of line G or $150,000)****</t>
  </si>
  <si>
    <t>TOTAL ANNUAL INSURANCE COST</t>
  </si>
  <si>
    <t>** Coverage applies to those under age 70. At age 70 and over, coverage and premiums decrease by 35%.</t>
  </si>
  <si>
    <t>*** Spouse $5,000; dependents over 6 months $2,500; dependents 15 days to 6 months $200.</t>
  </si>
  <si>
    <t>**** Maximum covered earnings for LTD is $150,000.  If the employee is not full-time, insurance costs show as zero.</t>
  </si>
  <si>
    <t>Total Benefit Package</t>
  </si>
  <si>
    <t>Monthly</t>
  </si>
  <si>
    <t>Annual</t>
  </si>
  <si>
    <t>Retirement contribution  (line K)</t>
  </si>
  <si>
    <t>Insurance premiums</t>
  </si>
  <si>
    <t>TOTAL PACKAGE  (Retirement and Insurance)</t>
  </si>
  <si>
    <t>Prepared by</t>
  </si>
  <si>
    <t>Name</t>
  </si>
  <si>
    <t>Date</t>
  </si>
  <si>
    <t>Annual Benefit Cost Worksheet  —  Example</t>
  </si>
  <si>
    <t>Rev. John A. Example</t>
  </si>
  <si>
    <t>Example ARP Church</t>
  </si>
  <si>
    <t>Yes</t>
  </si>
  <si>
    <t>No</t>
  </si>
  <si>
    <t>Employee + 1</t>
  </si>
  <si>
    <t>Employee Only</t>
  </si>
  <si>
    <t>Central Services</t>
  </si>
  <si>
    <t>Rates &amp; Assumptions</t>
  </si>
  <si>
    <t>Annual benefit rates effective January 1, 2027  ·  update the blue figures each plan year</t>
  </si>
  <si>
    <t>Coverage</t>
  </si>
  <si>
    <t>Tier</t>
  </si>
  <si>
    <t>Monthly rate</t>
  </si>
  <si>
    <t>Dental</t>
  </si>
  <si>
    <t>Employee and Family</t>
  </si>
  <si>
    <t>Vision</t>
  </si>
  <si>
    <t>Basic Life / AD&amp;D ($50,000)</t>
  </si>
  <si>
    <t>Employee</t>
  </si>
  <si>
    <t>Dependent Life</t>
  </si>
  <si>
    <t>With dependents</t>
  </si>
  <si>
    <t>Plan assumptions</t>
  </si>
  <si>
    <t>Assumption</t>
  </si>
  <si>
    <t>Applies to</t>
  </si>
  <si>
    <t>Value</t>
  </si>
  <si>
    <t>Manse / apartment value</t>
  </si>
  <si>
    <t>Line B — % of base salary</t>
  </si>
  <si>
    <t>Retirement contribution rate</t>
  </si>
  <si>
    <t>Line J — active participants</t>
  </si>
  <si>
    <t>Long-term disability rate</t>
  </si>
  <si>
    <t>LTD — % of covered earnings</t>
  </si>
  <si>
    <t>LTD maximum covered earnings</t>
  </si>
  <si>
    <t>LTD — earnings cap</t>
  </si>
  <si>
    <t>Life reduction at age 70+</t>
  </si>
  <si>
    <t>Basic Life — coverage &amp; premium</t>
  </si>
  <si>
    <t>Source: General Synod ARP Church, Guide for Calculating Annual Benefit Costs effective 01/01/2027 (Benefits Calculation Worksheet 2027). Blue figures are inputs; annual rates calculate as monthly × 12. Medical is no longer offered as a group plan.</t>
  </si>
  <si>
    <t xml:space="preserve">      Dependent Life - does the employee have dependents?***</t>
  </si>
  <si>
    <t xml:space="preserve">      Long-Term Disability 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</si>
</sst>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#,##0.00;&quot;($&quot;#,##0.00\);\–"/>
    <numFmt numFmtId="165" formatCode="mm/dd/yyyy"/>
    <numFmt numFmtId="166" formatCode="\$#,##0"/>
  </numFmts>
  <fonts count="24" x14ac:knownFonts="1">
    <font>
      <sz val="11"/>
      <color theme="1"/>
      <name val="Calibri"/>
      <family val="2"/>
      <charset val="1"/>
    </font>
    <font>
      <b/>
      <sz val="9"/>
      <color rgb="FFFFFFFF"/>
      <name val="Calibri"/>
      <charset val="1"/>
    </font>
    <font>
      <b/>
      <sz val="20"/>
      <color rgb="FFFFFFFF"/>
      <name val="Garamond"/>
      <charset val="1"/>
    </font>
    <font>
      <sz val="10"/>
      <color rgb="FFFFFFFF"/>
      <name val="Calibri"/>
      <charset val="1"/>
    </font>
    <font>
      <b/>
      <sz val="9"/>
      <color rgb="FF8A6514"/>
      <name val="Calibri"/>
      <charset val="1"/>
    </font>
    <font>
      <b/>
      <sz val="9"/>
      <color rgb="FF14234F"/>
      <name val="Calibri"/>
      <charset val="1"/>
    </font>
    <font>
      <sz val="9"/>
      <color rgb="FF5E6470"/>
      <name val="Calibri"/>
      <charset val="1"/>
    </font>
    <font>
      <sz val="10"/>
      <color rgb="FF14234F"/>
      <name val="Calibri"/>
      <charset val="1"/>
    </font>
    <font>
      <b/>
      <sz val="11"/>
      <color rgb="FF8A6514"/>
      <name val="Calibri"/>
      <charset val="1"/>
    </font>
    <font>
      <b/>
      <sz val="11"/>
      <color rgb="FF14234F"/>
      <name val="Calibri"/>
      <charset val="1"/>
    </font>
    <font>
      <b/>
      <sz val="11"/>
      <color rgb="FF25408F"/>
      <name val="Calibri"/>
      <charset val="1"/>
    </font>
    <font>
      <b/>
      <sz val="13"/>
      <color rgb="FF25408F"/>
      <name val="Garamond"/>
      <charset val="1"/>
    </font>
    <font>
      <sz val="11"/>
      <color rgb="FF14234F"/>
      <name val="Calibri"/>
      <charset val="1"/>
    </font>
    <font>
      <i/>
      <sz val="9"/>
      <color rgb="FF5E6470"/>
      <name val="Calibri"/>
      <charset val="1"/>
    </font>
    <font>
      <b/>
      <sz val="11"/>
      <color rgb="FFFFFFFF"/>
      <name val="Calibri"/>
      <charset val="1"/>
    </font>
    <font>
      <b/>
      <sz val="10"/>
      <color rgb="FF1E6A6A"/>
      <name val="Calibri"/>
      <charset val="1"/>
    </font>
    <font>
      <sz val="10"/>
      <color rgb="FF5E6470"/>
      <name val="Calibri"/>
      <charset val="1"/>
    </font>
    <font>
      <b/>
      <sz val="13"/>
      <color rgb="FFFFFFFF"/>
      <name val="Calibri"/>
      <charset val="1"/>
    </font>
    <font>
      <sz val="11"/>
      <color rgb="FFFFFFFF"/>
      <name val="Calibri"/>
      <charset val="1"/>
    </font>
    <font>
      <b/>
      <sz val="9"/>
      <color rgb="FF5E6470"/>
      <name val="Calibri"/>
      <charset val="1"/>
    </font>
    <font>
      <sz val="8"/>
      <color rgb="FF5E6470"/>
      <name val="Calibri"/>
      <charset val="1"/>
    </font>
    <font>
      <b/>
      <sz val="14"/>
      <color rgb="FF25408F"/>
      <name val="Garamond"/>
      <charset val="1"/>
    </font>
    <font>
      <b/>
      <sz val="10"/>
      <color rgb="FF14234F"/>
      <name val="Calibri"/>
      <charset val="1"/>
    </font>
    <font>
      <sz val="11"/>
      <color rgb="FF25408F"/>
      <name val="Calibri"/>
      <charset val="1"/>
    </font>
  </fonts>
  <fills count="9">
    <fill>
      <patternFill patternType="none"/>
    </fill>
    <fill>
      <patternFill patternType="gray125"/>
    </fill>
    <fill>
      <patternFill patternType="solid">
        <fgColor rgb="FF25408F"/>
        <bgColor rgb="FF14234F"/>
      </patternFill>
    </fill>
    <fill>
      <patternFill patternType="solid">
        <fgColor rgb="FFFFFFFF"/>
        <bgColor rgb="FFE3E8F4"/>
      </patternFill>
    </fill>
    <fill>
      <patternFill patternType="solid">
        <fgColor rgb="FFB58823"/>
        <bgColor rgb="FF8A6514"/>
      </patternFill>
    </fill>
    <fill>
      <patternFill patternType="solid">
        <fgColor rgb="FFF3E7C6"/>
        <bgColor rgb="FFE3E8F4"/>
      </patternFill>
    </fill>
    <fill>
      <patternFill patternType="solid">
        <fgColor rgb="FFE3E8F4"/>
        <bgColor rgb="FFF3E7C6"/>
      </patternFill>
    </fill>
    <fill>
      <patternFill patternType="solid">
        <fgColor rgb="FF14234F"/>
        <bgColor rgb="FF333333"/>
      </patternFill>
    </fill>
    <fill>
      <patternFill patternType="solid">
        <fgColor rgb="FF98272B"/>
        <bgColor rgb="FF993366"/>
      </patternFill>
    </fill>
  </fills>
  <borders count="4">
    <border>
      <left/>
      <right/>
      <top/>
      <bottom/>
      <diagonal/>
    </border>
    <border>
      <left style="thin">
        <color rgb="FFD9D4C7"/>
      </left>
      <right style="thin">
        <color rgb="FFD9D4C7"/>
      </right>
      <top style="thin">
        <color rgb="FFD9D4C7"/>
      </top>
      <bottom style="thin">
        <color rgb="FFD9D4C7"/>
      </bottom>
      <diagonal/>
    </border>
    <border>
      <left/>
      <right/>
      <top/>
      <bottom style="thin">
        <color rgb="FFD9D4C7"/>
      </bottom>
      <diagonal/>
    </border>
    <border>
      <left/>
      <right/>
      <top/>
      <bottom style="medium">
        <color rgb="FFB58823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9" fillId="0" borderId="0" xfId="0" applyFont="1"/>
    <xf numFmtId="0" fontId="17" fillId="8" borderId="0" xfId="0" applyFont="1" applyFill="1" applyAlignment="1">
      <alignment vertical="center" indent="1"/>
    </xf>
    <xf numFmtId="0" fontId="13" fillId="0" borderId="2" xfId="0" applyFont="1" applyBorder="1" applyAlignment="1">
      <alignment horizontal="right" vertical="center" indent="1"/>
    </xf>
    <xf numFmtId="0" fontId="13" fillId="0" borderId="0" xfId="0" applyFont="1" applyAlignment="1">
      <alignment vertical="top" wrapText="1"/>
    </xf>
    <xf numFmtId="0" fontId="14" fillId="7" borderId="0" xfId="0" applyFont="1" applyFill="1" applyAlignment="1">
      <alignment vertical="center" indent="1"/>
    </xf>
    <xf numFmtId="0" fontId="11" fillId="6" borderId="3" xfId="0" applyFont="1" applyFill="1" applyBorder="1" applyAlignment="1">
      <alignment vertical="center" indent="1"/>
    </xf>
    <xf numFmtId="0" fontId="10" fillId="5" borderId="1" xfId="0" applyFont="1" applyFill="1" applyBorder="1" applyAlignment="1" applyProtection="1">
      <alignment horizontal="left" vertical="center" indent="1"/>
      <protection locked="0"/>
    </xf>
    <xf numFmtId="0" fontId="7" fillId="0" borderId="0" xfId="0" applyFont="1" applyAlignment="1">
      <alignment vertical="top" wrapText="1"/>
    </xf>
    <xf numFmtId="0" fontId="4" fillId="0" borderId="0" xfId="0" applyFont="1"/>
    <xf numFmtId="0" fontId="3" fillId="2" borderId="0" xfId="0" applyFont="1" applyFill="1" applyAlignment="1">
      <alignment horizontal="left" vertical="center" indent="1"/>
    </xf>
    <xf numFmtId="0" fontId="2" fillId="2" borderId="0" xfId="0" applyFont="1" applyFill="1" applyAlignment="1">
      <alignment horizontal="left" vertical="center" indent="1"/>
    </xf>
    <xf numFmtId="0" fontId="0" fillId="3" borderId="0" xfId="0" applyFill="1"/>
    <xf numFmtId="0" fontId="1" fillId="2" borderId="0" xfId="0" applyFont="1" applyFill="1" applyAlignment="1">
      <alignment horizontal="left" vertical="center" indent="1"/>
    </xf>
    <xf numFmtId="0" fontId="0" fillId="4" borderId="0" xfId="0" applyFill="1"/>
    <xf numFmtId="0" fontId="0" fillId="5" borderId="1" xfId="0" applyFill="1" applyBorder="1"/>
    <xf numFmtId="0" fontId="5" fillId="0" borderId="0" xfId="0" applyFont="1"/>
    <xf numFmtId="0" fontId="6" fillId="0" borderId="0" xfId="0" applyFont="1" applyAlignment="1">
      <alignment horizontal="right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0" fillId="6" borderId="3" xfId="0" applyFill="1" applyBorder="1"/>
    <xf numFmtId="0" fontId="5" fillId="6" borderId="3" xfId="0" applyFont="1" applyFill="1" applyBorder="1" applyAlignment="1">
      <alignment horizontal="center" vertical="center" indent="1"/>
    </xf>
    <xf numFmtId="0" fontId="5" fillId="6" borderId="3" xfId="0" applyFont="1" applyFill="1" applyBorder="1" applyAlignment="1">
      <alignment horizontal="right" vertical="center" indent="1"/>
    </xf>
    <xf numFmtId="0" fontId="12" fillId="0" borderId="2" xfId="0" applyFont="1" applyBorder="1" applyAlignment="1">
      <alignment vertical="center" wrapText="1"/>
    </xf>
    <xf numFmtId="0" fontId="0" fillId="0" borderId="2" xfId="0" applyBorder="1"/>
    <xf numFmtId="164" fontId="10" fillId="5" borderId="1" xfId="0" applyNumberFormat="1" applyFont="1" applyFill="1" applyBorder="1" applyAlignment="1" applyProtection="1">
      <alignment horizontal="right" vertical="center" indent="1"/>
      <protection locked="0"/>
    </xf>
    <xf numFmtId="0" fontId="13" fillId="0" borderId="2" xfId="0" applyFont="1" applyBorder="1" applyAlignment="1">
      <alignment horizontal="right" vertical="center" wrapText="1"/>
    </xf>
    <xf numFmtId="0" fontId="10" fillId="5" borderId="1" xfId="0" applyFont="1" applyFill="1" applyBorder="1" applyAlignment="1" applyProtection="1">
      <alignment horizontal="center" vertical="center" indent="1"/>
      <protection locked="0"/>
    </xf>
    <xf numFmtId="164" fontId="12" fillId="0" borderId="2" xfId="0" applyNumberFormat="1" applyFont="1" applyBorder="1" applyAlignment="1">
      <alignment horizontal="right" vertical="center" indent="1"/>
    </xf>
    <xf numFmtId="164" fontId="14" fillId="7" borderId="0" xfId="0" applyNumberFormat="1" applyFont="1" applyFill="1" applyAlignment="1">
      <alignment horizontal="right" vertical="center" indent="1"/>
    </xf>
    <xf numFmtId="9" fontId="12" fillId="0" borderId="2" xfId="0" applyNumberFormat="1" applyFont="1" applyBorder="1" applyAlignment="1">
      <alignment horizontal="right" vertical="center" indent="1"/>
    </xf>
    <xf numFmtId="0" fontId="15" fillId="0" borderId="2" xfId="0" applyFont="1" applyBorder="1" applyAlignment="1">
      <alignment horizontal="right" vertical="center" indent="1"/>
    </xf>
    <xf numFmtId="164" fontId="16" fillId="0" borderId="2" xfId="0" applyNumberFormat="1" applyFont="1" applyBorder="1" applyAlignment="1">
      <alignment horizontal="right" vertical="center" indent="1"/>
    </xf>
    <xf numFmtId="0" fontId="15" fillId="0" borderId="2" xfId="0" applyFont="1" applyBorder="1" applyAlignment="1">
      <alignment horizontal="center" vertical="center"/>
    </xf>
    <xf numFmtId="10" fontId="16" fillId="0" borderId="2" xfId="0" applyNumberFormat="1" applyFont="1" applyBorder="1" applyAlignment="1">
      <alignment horizontal="center" vertical="center"/>
    </xf>
    <xf numFmtId="164" fontId="18" fillId="8" borderId="0" xfId="0" applyNumberFormat="1" applyFont="1" applyFill="1" applyAlignment="1">
      <alignment horizontal="right" vertical="center" indent="1"/>
    </xf>
    <xf numFmtId="164" fontId="17" fillId="8" borderId="0" xfId="0" applyNumberFormat="1" applyFont="1" applyFill="1" applyAlignment="1">
      <alignment horizontal="right" vertical="center" indent="1"/>
    </xf>
    <xf numFmtId="165" fontId="10" fillId="5" borderId="1" xfId="0" applyNumberFormat="1" applyFont="1" applyFill="1" applyBorder="1" applyAlignment="1" applyProtection="1">
      <alignment horizontal="center" vertical="center" indent="1"/>
      <protection locked="0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/>
    <xf numFmtId="0" fontId="22" fillId="6" borderId="3" xfId="0" applyFont="1" applyFill="1" applyBorder="1" applyAlignment="1">
      <alignment horizontal="left" vertical="center" indent="1"/>
    </xf>
    <xf numFmtId="0" fontId="22" fillId="6" borderId="3" xfId="0" applyFont="1" applyFill="1" applyBorder="1" applyAlignment="1">
      <alignment horizontal="right" vertical="center" indent="1"/>
    </xf>
    <xf numFmtId="0" fontId="12" fillId="0" borderId="2" xfId="0" applyFont="1" applyBorder="1" applyAlignment="1">
      <alignment horizontal="left" vertical="center" indent="1"/>
    </xf>
    <xf numFmtId="164" fontId="23" fillId="0" borderId="2" xfId="0" applyNumberFormat="1" applyFont="1" applyBorder="1" applyAlignment="1">
      <alignment horizontal="right" vertical="center" indent="1"/>
    </xf>
    <xf numFmtId="0" fontId="12" fillId="0" borderId="2" xfId="0" applyFont="1" applyBorder="1" applyAlignment="1">
      <alignment horizontal="right" vertical="center" indent="1"/>
    </xf>
    <xf numFmtId="9" fontId="23" fillId="0" borderId="2" xfId="0" applyNumberFormat="1" applyFont="1" applyBorder="1" applyAlignment="1">
      <alignment horizontal="right" vertical="center" indent="1"/>
    </xf>
    <xf numFmtId="10" fontId="23" fillId="0" borderId="2" xfId="0" applyNumberFormat="1" applyFont="1" applyBorder="1" applyAlignment="1">
      <alignment horizontal="right" vertical="center" indent="1"/>
    </xf>
    <xf numFmtId="166" fontId="23" fillId="0" borderId="2" xfId="0" applyNumberFormat="1" applyFon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A6514"/>
      <rgbColor rgb="FF800080"/>
      <rgbColor rgb="FF1E6A6A"/>
      <rgbColor rgb="FFD9D4C7"/>
      <rgbColor rgb="FFB58823"/>
      <rgbColor rgb="FF9999FF"/>
      <rgbColor rgb="FF993366"/>
      <rgbColor rgb="FFF3E7C6"/>
      <rgbColor rgb="FFE3E8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E6470"/>
      <rgbColor rgb="FF969696"/>
      <rgbColor rgb="FF14234F"/>
      <rgbColor rgb="FF339966"/>
      <rgbColor rgb="FF003300"/>
      <rgbColor rgb="FF333300"/>
      <rgbColor rgb="FF98272B"/>
      <rgbColor rgb="FF993366"/>
      <rgbColor rgb="FF25408F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314280</xdr:colOff>
      <xdr:row>0</xdr:row>
      <xdr:rowOff>152280</xdr:rowOff>
    </xdr:from>
    <xdr:to>
      <xdr:col>4</xdr:col>
      <xdr:colOff>933120</xdr:colOff>
      <xdr:row>2</xdr:row>
      <xdr:rowOff>142560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2160" y="152280"/>
          <a:ext cx="61884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314280</xdr:colOff>
      <xdr:row>0</xdr:row>
      <xdr:rowOff>152280</xdr:rowOff>
    </xdr:from>
    <xdr:to>
      <xdr:col>4</xdr:col>
      <xdr:colOff>933120</xdr:colOff>
      <xdr:row>2</xdr:row>
      <xdr:rowOff>142560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2160" y="152280"/>
          <a:ext cx="61884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247680</xdr:colOff>
      <xdr:row>0</xdr:row>
      <xdr:rowOff>152280</xdr:rowOff>
    </xdr:from>
    <xdr:to>
      <xdr:col>4</xdr:col>
      <xdr:colOff>866520</xdr:colOff>
      <xdr:row>2</xdr:row>
      <xdr:rowOff>142560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886360" y="152280"/>
          <a:ext cx="618840" cy="7999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3"/>
  <sheetViews>
    <sheetView showGridLines="0" tabSelected="1" zoomScaleNormal="100" workbookViewId="0">
      <pane ySplit="4" topLeftCell="A5" activePane="bottomLeft" state="frozen"/>
      <selection pane="bottomLeft" activeCell="H32" sqref="H32"/>
    </sheetView>
  </sheetViews>
  <sheetFormatPr defaultColWidth="8.7109375" defaultRowHeight="15" x14ac:dyDescent="0.25"/>
  <cols>
    <col min="1" max="1" width="5" customWidth="1"/>
    <col min="2" max="2" width="56" customWidth="1"/>
    <col min="3" max="3" width="17" customWidth="1"/>
    <col min="4" max="4" width="21" customWidth="1"/>
    <col min="5" max="5" width="18" customWidth="1"/>
  </cols>
  <sheetData>
    <row r="1" spans="1:5" ht="24" customHeight="1" x14ac:dyDescent="0.25">
      <c r="A1" s="13" t="s">
        <v>0</v>
      </c>
      <c r="B1" s="13"/>
      <c r="C1" s="13"/>
      <c r="D1" s="13"/>
      <c r="E1" s="12"/>
    </row>
    <row r="2" spans="1:5" ht="39.75" customHeight="1" x14ac:dyDescent="0.25">
      <c r="A2" s="11" t="s">
        <v>1</v>
      </c>
      <c r="B2" s="11"/>
      <c r="C2" s="11"/>
      <c r="D2" s="11"/>
      <c r="E2" s="12"/>
    </row>
    <row r="3" spans="1:5" ht="24" customHeight="1" x14ac:dyDescent="0.25">
      <c r="A3" s="10" t="s">
        <v>2</v>
      </c>
      <c r="B3" s="10"/>
      <c r="C3" s="10"/>
      <c r="D3" s="10"/>
      <c r="E3" s="12"/>
    </row>
    <row r="4" spans="1:5" ht="4.5" customHeight="1" x14ac:dyDescent="0.25">
      <c r="A4" s="14"/>
      <c r="B4" s="14"/>
      <c r="C4" s="14"/>
      <c r="D4" s="14"/>
      <c r="E4" s="14"/>
    </row>
    <row r="5" spans="1:5" ht="7.5" customHeight="1" x14ac:dyDescent="0.25"/>
    <row r="6" spans="1:5" x14ac:dyDescent="0.25">
      <c r="A6" s="9" t="s">
        <v>3</v>
      </c>
      <c r="B6" s="9"/>
      <c r="C6" s="15"/>
      <c r="D6" s="16" t="s">
        <v>4</v>
      </c>
      <c r="E6" s="17" t="s">
        <v>5</v>
      </c>
    </row>
    <row r="7" spans="1:5" ht="30" customHeight="1" x14ac:dyDescent="0.25">
      <c r="A7" s="8" t="s">
        <v>6</v>
      </c>
      <c r="B7" s="8"/>
      <c r="C7" s="8"/>
      <c r="D7" s="8"/>
      <c r="E7" s="8"/>
    </row>
    <row r="8" spans="1:5" ht="7.5" customHeight="1" x14ac:dyDescent="0.25"/>
    <row r="9" spans="1:5" ht="19.5" customHeight="1" x14ac:dyDescent="0.25">
      <c r="A9" s="18"/>
      <c r="B9" s="19" t="s">
        <v>7</v>
      </c>
      <c r="C9" s="7"/>
      <c r="D9" s="7"/>
      <c r="E9" s="7"/>
    </row>
    <row r="10" spans="1:5" ht="19.5" customHeight="1" x14ac:dyDescent="0.25">
      <c r="A10" s="18"/>
      <c r="B10" s="19" t="s">
        <v>8</v>
      </c>
      <c r="C10" s="7"/>
      <c r="D10" s="7"/>
      <c r="E10" s="7"/>
    </row>
    <row r="11" spans="1:5" ht="9.75" customHeight="1" x14ac:dyDescent="0.25"/>
    <row r="12" spans="1:5" ht="24" customHeight="1" x14ac:dyDescent="0.25">
      <c r="A12" s="6" t="s">
        <v>9</v>
      </c>
      <c r="B12" s="6"/>
      <c r="C12" s="20"/>
      <c r="D12" s="21" t="s">
        <v>10</v>
      </c>
      <c r="E12" s="22" t="s">
        <v>11</v>
      </c>
    </row>
    <row r="13" spans="1:5" ht="19.5" customHeight="1" x14ac:dyDescent="0.25">
      <c r="A13" s="18" t="s">
        <v>12</v>
      </c>
      <c r="B13" s="23" t="s">
        <v>13</v>
      </c>
      <c r="C13" s="24"/>
      <c r="D13" s="24"/>
      <c r="E13" s="25"/>
    </row>
    <row r="14" spans="1:5" ht="19.5" customHeight="1" x14ac:dyDescent="0.25">
      <c r="A14" s="18" t="s">
        <v>14</v>
      </c>
      <c r="B14" s="23" t="s">
        <v>15</v>
      </c>
      <c r="C14" s="26" t="str">
        <f>"Adds "&amp;TEXT('Rates &amp; Assumptions'!$E$19,"0%")&amp;" of base salary"</f>
        <v>Adds 40% of base salary</v>
      </c>
      <c r="D14" s="27"/>
      <c r="E14" s="28">
        <f>IF(D14="Yes",E13*'Rates &amp; Assumptions'!$E$19,0)</f>
        <v>0</v>
      </c>
    </row>
    <row r="15" spans="1:5" ht="19.5" customHeight="1" x14ac:dyDescent="0.25">
      <c r="A15" s="18" t="s">
        <v>16</v>
      </c>
      <c r="B15" s="23" t="s">
        <v>17</v>
      </c>
      <c r="C15" s="24"/>
      <c r="D15" s="24"/>
      <c r="E15" s="25"/>
    </row>
    <row r="16" spans="1:5" ht="19.5" customHeight="1" x14ac:dyDescent="0.25">
      <c r="A16" s="18" t="s">
        <v>18</v>
      </c>
      <c r="B16" s="23" t="s">
        <v>19</v>
      </c>
      <c r="C16" s="24"/>
      <c r="D16" s="24"/>
      <c r="E16" s="25"/>
    </row>
    <row r="17" spans="1:5" ht="19.5" customHeight="1" x14ac:dyDescent="0.25">
      <c r="A17" s="18" t="s">
        <v>20</v>
      </c>
      <c r="B17" s="23" t="s">
        <v>21</v>
      </c>
      <c r="C17" s="24"/>
      <c r="D17" s="24"/>
      <c r="E17" s="25"/>
    </row>
    <row r="18" spans="1:5" ht="19.5" customHeight="1" x14ac:dyDescent="0.25">
      <c r="A18" s="18" t="s">
        <v>22</v>
      </c>
      <c r="B18" s="23" t="s">
        <v>23</v>
      </c>
      <c r="C18" s="24"/>
      <c r="D18" s="24"/>
      <c r="E18" s="25"/>
    </row>
    <row r="19" spans="1:5" ht="24" customHeight="1" x14ac:dyDescent="0.25">
      <c r="A19" s="5" t="s">
        <v>24</v>
      </c>
      <c r="B19" s="5"/>
      <c r="C19" s="5"/>
      <c r="D19" s="5"/>
      <c r="E19" s="29">
        <f>SUM(E13:E18)</f>
        <v>0</v>
      </c>
    </row>
    <row r="20" spans="1:5" ht="15" customHeight="1" x14ac:dyDescent="0.25">
      <c r="B20" s="4" t="s">
        <v>25</v>
      </c>
      <c r="C20" s="4"/>
      <c r="D20" s="4"/>
      <c r="E20" s="4"/>
    </row>
    <row r="21" spans="1:5" ht="9.75" customHeight="1" x14ac:dyDescent="0.25"/>
    <row r="22" spans="1:5" ht="24" customHeight="1" x14ac:dyDescent="0.25">
      <c r="A22" s="6" t="s">
        <v>26</v>
      </c>
      <c r="B22" s="6"/>
      <c r="C22" s="20"/>
      <c r="D22" s="21" t="s">
        <v>10</v>
      </c>
      <c r="E22" s="22" t="s">
        <v>11</v>
      </c>
    </row>
    <row r="23" spans="1:5" ht="19.5" customHeight="1" x14ac:dyDescent="0.25">
      <c r="A23" s="18" t="s">
        <v>27</v>
      </c>
      <c r="B23" s="23" t="s">
        <v>28</v>
      </c>
      <c r="C23" s="24"/>
      <c r="D23" s="27"/>
      <c r="E23" s="24"/>
    </row>
    <row r="24" spans="1:5" ht="19.5" customHeight="1" x14ac:dyDescent="0.25">
      <c r="A24" s="18" t="s">
        <v>29</v>
      </c>
      <c r="B24" s="23" t="s">
        <v>30</v>
      </c>
      <c r="C24" s="26" t="s">
        <v>31</v>
      </c>
      <c r="D24" s="24"/>
      <c r="E24" s="28">
        <f>E19</f>
        <v>0</v>
      </c>
    </row>
    <row r="25" spans="1:5" ht="19.5" customHeight="1" x14ac:dyDescent="0.25">
      <c r="A25" s="18" t="s">
        <v>32</v>
      </c>
      <c r="B25" s="23" t="s">
        <v>33</v>
      </c>
      <c r="C25" s="24"/>
      <c r="D25" s="24"/>
      <c r="E25" s="30">
        <f>'Rates &amp; Assumptions'!$E$20</f>
        <v>0.12</v>
      </c>
    </row>
    <row r="26" spans="1:5" ht="24" customHeight="1" x14ac:dyDescent="0.25">
      <c r="A26" s="5" t="s">
        <v>34</v>
      </c>
      <c r="B26" s="5"/>
      <c r="C26" s="5"/>
      <c r="D26" s="5"/>
      <c r="E26" s="29">
        <f>IF(D23="Yes",E24*E25,0)</f>
        <v>0</v>
      </c>
    </row>
    <row r="27" spans="1:5" ht="9.75" customHeight="1" x14ac:dyDescent="0.25"/>
    <row r="28" spans="1:5" ht="24" customHeight="1" x14ac:dyDescent="0.25">
      <c r="A28" s="6" t="s">
        <v>35</v>
      </c>
      <c r="B28" s="6"/>
      <c r="C28" s="22" t="s">
        <v>36</v>
      </c>
      <c r="D28" s="21" t="s">
        <v>10</v>
      </c>
      <c r="E28" s="22" t="s">
        <v>37</v>
      </c>
    </row>
    <row r="29" spans="1:5" ht="19.5" customHeight="1" x14ac:dyDescent="0.25">
      <c r="A29" s="18"/>
      <c r="B29" s="23" t="s">
        <v>38</v>
      </c>
      <c r="C29" s="24"/>
      <c r="D29" s="27"/>
      <c r="E29" s="31" t="str">
        <f>IF(D29="No","Not eligible",IF(D29="Yes","Eligible",""))</f>
        <v/>
      </c>
    </row>
    <row r="30" spans="1:5" ht="19.5" customHeight="1" x14ac:dyDescent="0.25">
      <c r="A30" s="18"/>
      <c r="B30" s="23" t="s">
        <v>39</v>
      </c>
      <c r="C30" s="26" t="str">
        <f>"Reduces Basic Life "&amp;TEXT('Rates &amp; Assumptions'!$E$23,"0%")</f>
        <v>Reduces Basic Life 35%</v>
      </c>
      <c r="D30" s="27"/>
      <c r="E30" s="24"/>
    </row>
    <row r="31" spans="1:5" ht="19.5" customHeight="1" x14ac:dyDescent="0.25">
      <c r="A31" s="18"/>
      <c r="B31" s="19" t="s">
        <v>40</v>
      </c>
      <c r="C31" s="3" t="s">
        <v>41</v>
      </c>
      <c r="D31" s="3"/>
      <c r="E31" s="3"/>
    </row>
    <row r="32" spans="1:5" ht="19.5" customHeight="1" x14ac:dyDescent="0.25">
      <c r="A32" s="18"/>
      <c r="B32" s="19" t="s">
        <v>42</v>
      </c>
      <c r="C32" s="24"/>
      <c r="D32" s="27"/>
      <c r="E32" s="24"/>
    </row>
    <row r="33" spans="1:5" ht="18" customHeight="1" x14ac:dyDescent="0.25">
      <c r="A33" s="18"/>
      <c r="B33" s="23" t="s">
        <v>43</v>
      </c>
      <c r="C33" s="32">
        <f>'Rates &amp; Assumptions'!$E$8</f>
        <v>615.84</v>
      </c>
      <c r="D33" s="24"/>
      <c r="E33" s="28">
        <f>IF(AND($D$29="Yes",$D$32="Employee Only"),C33,0)</f>
        <v>0</v>
      </c>
    </row>
    <row r="34" spans="1:5" ht="18" customHeight="1" x14ac:dyDescent="0.25">
      <c r="A34" s="18"/>
      <c r="B34" s="23" t="s">
        <v>44</v>
      </c>
      <c r="C34" s="32">
        <f>'Rates &amp; Assumptions'!$E$9</f>
        <v>1159.8000000000002</v>
      </c>
      <c r="D34" s="24"/>
      <c r="E34" s="28">
        <f>IF(AND($D$29="Yes",$D$32="Employee + 1"),C34,0)</f>
        <v>0</v>
      </c>
    </row>
    <row r="35" spans="1:5" ht="18" customHeight="1" x14ac:dyDescent="0.25">
      <c r="A35" s="18"/>
      <c r="B35" s="23" t="s">
        <v>45</v>
      </c>
      <c r="C35" s="32">
        <f>'Rates &amp; Assumptions'!$E$10</f>
        <v>1631.28</v>
      </c>
      <c r="D35" s="24"/>
      <c r="E35" s="28">
        <f>IF(AND($D$29="Yes",$D$32="Employee and Family"),C35,0)</f>
        <v>0</v>
      </c>
    </row>
    <row r="36" spans="1:5" ht="19.5" customHeight="1" x14ac:dyDescent="0.25">
      <c r="A36" s="18"/>
      <c r="B36" s="19" t="s">
        <v>46</v>
      </c>
      <c r="C36" s="24"/>
      <c r="D36" s="27"/>
      <c r="E36" s="24"/>
    </row>
    <row r="37" spans="1:5" ht="18" customHeight="1" x14ac:dyDescent="0.25">
      <c r="A37" s="18"/>
      <c r="B37" s="23" t="s">
        <v>43</v>
      </c>
      <c r="C37" s="32">
        <f>'Rates &amp; Assumptions'!$E$11</f>
        <v>102.24</v>
      </c>
      <c r="D37" s="24"/>
      <c r="E37" s="28">
        <f>IF(AND($D$29="Yes",$D$36="Employee Only"),C37,0)</f>
        <v>0</v>
      </c>
    </row>
    <row r="38" spans="1:5" ht="18" customHeight="1" x14ac:dyDescent="0.25">
      <c r="A38" s="18"/>
      <c r="B38" s="23" t="s">
        <v>44</v>
      </c>
      <c r="C38" s="32">
        <f>'Rates &amp; Assumptions'!$E$12</f>
        <v>185.76</v>
      </c>
      <c r="D38" s="24"/>
      <c r="E38" s="28">
        <f>IF(AND($D$29="Yes",$D$36="Employee + 1"),C38,0)</f>
        <v>0</v>
      </c>
    </row>
    <row r="39" spans="1:5" ht="18" customHeight="1" x14ac:dyDescent="0.25">
      <c r="A39" s="18"/>
      <c r="B39" s="23" t="s">
        <v>45</v>
      </c>
      <c r="C39" s="32">
        <f>'Rates &amp; Assumptions'!$E$13</f>
        <v>275.52</v>
      </c>
      <c r="D39" s="24"/>
      <c r="E39" s="28">
        <f>IF(AND($D$29="Yes",$D$36="Employee and Family"),C39,0)</f>
        <v>0</v>
      </c>
    </row>
    <row r="40" spans="1:5" ht="19.5" customHeight="1" x14ac:dyDescent="0.25">
      <c r="A40" s="18"/>
      <c r="B40" s="19" t="s">
        <v>47</v>
      </c>
      <c r="C40" s="24"/>
    </row>
    <row r="41" spans="1:5" ht="19.5" customHeight="1" x14ac:dyDescent="0.25">
      <c r="A41" s="18"/>
      <c r="B41" s="23" t="s">
        <v>48</v>
      </c>
      <c r="C41" s="32">
        <f>'Rates &amp; Assumptions'!$E$14*IF($D$30="Yes",1-'Rates &amp; Assumptions'!$E$23,1)</f>
        <v>174</v>
      </c>
      <c r="D41" s="33" t="s">
        <v>49</v>
      </c>
      <c r="E41" s="28">
        <f>IF($D$29="Yes",C41,0)</f>
        <v>0</v>
      </c>
    </row>
    <row r="42" spans="1:5" ht="19.5" customHeight="1" x14ac:dyDescent="0.25">
      <c r="A42" s="18"/>
      <c r="B42" s="23" t="s">
        <v>100</v>
      </c>
      <c r="C42" s="32">
        <f>'Rates &amp; Assumptions'!$E$15</f>
        <v>18</v>
      </c>
      <c r="D42" s="27"/>
      <c r="E42" s="28">
        <f>IF(AND($D$29="Yes",D42="Yes"),C42,0)</f>
        <v>0</v>
      </c>
    </row>
    <row r="43" spans="1:5" ht="20.25" customHeight="1" x14ac:dyDescent="0.25">
      <c r="A43" s="18"/>
      <c r="B43" s="23" t="s">
        <v>101</v>
      </c>
      <c r="C43" s="32">
        <f>MIN(E19,'Rates &amp; Assumptions'!$E$22)</f>
        <v>0</v>
      </c>
      <c r="D43" s="34">
        <f>'Rates &amp; Assumptions'!$E$21</f>
        <v>4.3E-3</v>
      </c>
      <c r="E43" s="28">
        <f>IF($D$29="Yes",C43*D43,0)</f>
        <v>0</v>
      </c>
    </row>
    <row r="44" spans="1:5" ht="24" customHeight="1" x14ac:dyDescent="0.25">
      <c r="A44" s="5" t="s">
        <v>52</v>
      </c>
      <c r="B44" s="5"/>
      <c r="C44" s="5"/>
      <c r="D44" s="5"/>
      <c r="E44" s="29">
        <f>SUM(E33:E35,E37:E39,E41:E43)</f>
        <v>0</v>
      </c>
    </row>
    <row r="45" spans="1:5" ht="15" customHeight="1" x14ac:dyDescent="0.25">
      <c r="B45" s="4" t="s">
        <v>53</v>
      </c>
      <c r="C45" s="4"/>
      <c r="D45" s="4"/>
      <c r="E45" s="4"/>
    </row>
    <row r="46" spans="1:5" ht="15" customHeight="1" x14ac:dyDescent="0.25">
      <c r="B46" s="4" t="s">
        <v>54</v>
      </c>
      <c r="C46" s="4"/>
      <c r="D46" s="4"/>
      <c r="E46" s="4"/>
    </row>
    <row r="47" spans="1:5" ht="15" customHeight="1" x14ac:dyDescent="0.25">
      <c r="B47" s="4" t="s">
        <v>55</v>
      </c>
      <c r="C47" s="4"/>
      <c r="D47" s="4"/>
      <c r="E47" s="4"/>
    </row>
    <row r="48" spans="1:5" ht="9.75" customHeight="1" x14ac:dyDescent="0.25"/>
    <row r="49" spans="1:5" ht="24" customHeight="1" x14ac:dyDescent="0.25">
      <c r="A49" s="6" t="s">
        <v>56</v>
      </c>
      <c r="B49" s="6"/>
      <c r="C49" s="20"/>
      <c r="D49" s="21" t="s">
        <v>57</v>
      </c>
      <c r="E49" s="22" t="s">
        <v>58</v>
      </c>
    </row>
    <row r="50" spans="1:5" ht="19.5" customHeight="1" x14ac:dyDescent="0.25">
      <c r="A50" s="18"/>
      <c r="B50" s="23" t="s">
        <v>59</v>
      </c>
      <c r="C50" s="24"/>
      <c r="D50" s="28">
        <f>E50/12</f>
        <v>0</v>
      </c>
      <c r="E50" s="28">
        <f>E26</f>
        <v>0</v>
      </c>
    </row>
    <row r="51" spans="1:5" ht="19.5" customHeight="1" x14ac:dyDescent="0.25">
      <c r="A51" s="18"/>
      <c r="B51" s="23" t="s">
        <v>60</v>
      </c>
      <c r="C51" s="24"/>
      <c r="D51" s="28">
        <f>E51/12</f>
        <v>0</v>
      </c>
      <c r="E51" s="28">
        <f>E44</f>
        <v>0</v>
      </c>
    </row>
    <row r="52" spans="1:5" ht="27.75" customHeight="1" x14ac:dyDescent="0.25">
      <c r="A52" s="2" t="s">
        <v>61</v>
      </c>
      <c r="B52" s="2"/>
      <c r="C52" s="2"/>
      <c r="D52" s="35">
        <f>E52/12</f>
        <v>0</v>
      </c>
      <c r="E52" s="36">
        <f>E50+E51</f>
        <v>0</v>
      </c>
    </row>
    <row r="53" spans="1:5" ht="9.75" customHeight="1" x14ac:dyDescent="0.25"/>
  </sheetData>
  <sheetProtection algorithmName="SHA-512" hashValue="UtTGLidZ3jreY7V9hEBTIfJBNb6sqns9KcdNKEy9iVoqfakrpxpwTI1DpwXDciOrZthQNcndlZ5+jNca13xqpA==" saltValue="LHY23hd1BOZnsiI+bt16eA==" spinCount="100000" sheet="1" formatCells="0"/>
  <mergeCells count="21">
    <mergeCell ref="A52:C52"/>
    <mergeCell ref="A44:D44"/>
    <mergeCell ref="B45:E45"/>
    <mergeCell ref="B46:E46"/>
    <mergeCell ref="B47:E47"/>
    <mergeCell ref="A49:B49"/>
    <mergeCell ref="B20:E20"/>
    <mergeCell ref="A22:B22"/>
    <mergeCell ref="A26:D26"/>
    <mergeCell ref="A28:B28"/>
    <mergeCell ref="C31:E31"/>
    <mergeCell ref="A7:E7"/>
    <mergeCell ref="C9:E9"/>
    <mergeCell ref="C10:E10"/>
    <mergeCell ref="A12:B12"/>
    <mergeCell ref="A19:D19"/>
    <mergeCell ref="A1:D1"/>
    <mergeCell ref="E1:E3"/>
    <mergeCell ref="A2:D2"/>
    <mergeCell ref="A3:D3"/>
    <mergeCell ref="A6:B6"/>
  </mergeCells>
  <dataValidations count="3">
    <dataValidation type="list" allowBlank="1" errorTitle="Yes or No" error="Please choose Yes or No." sqref="D14 D23 D29:D30 D42" xr:uid="{00000000-0002-0000-0000-000000000000}">
      <formula1>"Yes,No"</formula1>
      <formula2>0</formula2>
    </dataValidation>
    <dataValidation type="list" allowBlank="1" errorTitle="Coverage tier" error="Please choose a coverage tier from the list." sqref="D32 D36" xr:uid="{00000000-0002-0000-0000-000001000000}">
      <formula1>"None,Employee Only,Employee + 1,Employee and Family"</formula1>
      <formula2>0</formula2>
    </dataValidation>
    <dataValidation type="decimal" operator="greaterThanOrEqual" allowBlank="1" errorTitle="Amount" error="Enter a dollar amount of zero or more." sqref="E13 E15:E18" xr:uid="{00000000-0002-0000-0000-000002000000}">
      <formula1>0</formula1>
      <formula2>0</formula2>
    </dataValidation>
  </dataValidations>
  <printOptions horizontalCentered="1"/>
  <pageMargins left="0.5" right="0.5" top="0.5" bottom="0.5" header="0.511811023622047" footer="0.5"/>
  <pageSetup orientation="portrait" horizontalDpi="300" verticalDpi="300"/>
  <headerFooter>
    <oddFooter>&amp;L&amp;8 General Synod, ARP Church  ·  Benefit Cost Worksheet 2027&amp;R&amp;8 Page &amp;P of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55"/>
  <sheetViews>
    <sheetView showGridLines="0" zoomScaleNormal="100" workbookViewId="0">
      <pane ySplit="4" topLeftCell="A5" activePane="bottomLeft" state="frozen"/>
      <selection pane="bottomLeft" sqref="A1:D1"/>
    </sheetView>
  </sheetViews>
  <sheetFormatPr defaultColWidth="8.7109375" defaultRowHeight="15" x14ac:dyDescent="0.25"/>
  <cols>
    <col min="1" max="1" width="5" customWidth="1"/>
    <col min="2" max="2" width="56" customWidth="1"/>
    <col min="3" max="3" width="17" customWidth="1"/>
    <col min="4" max="4" width="21" customWidth="1"/>
    <col min="5" max="5" width="18" customWidth="1"/>
  </cols>
  <sheetData>
    <row r="1" spans="1:5" ht="24" customHeight="1" x14ac:dyDescent="0.25">
      <c r="A1" s="13" t="s">
        <v>0</v>
      </c>
      <c r="B1" s="13"/>
      <c r="C1" s="13"/>
      <c r="D1" s="13"/>
      <c r="E1" s="12"/>
    </row>
    <row r="2" spans="1:5" ht="39.75" customHeight="1" x14ac:dyDescent="0.25">
      <c r="A2" s="11" t="s">
        <v>65</v>
      </c>
      <c r="B2" s="11"/>
      <c r="C2" s="11"/>
      <c r="D2" s="11"/>
      <c r="E2" s="12"/>
    </row>
    <row r="3" spans="1:5" ht="24" customHeight="1" x14ac:dyDescent="0.25">
      <c r="A3" s="10" t="s">
        <v>2</v>
      </c>
      <c r="B3" s="10"/>
      <c r="C3" s="10"/>
      <c r="D3" s="10"/>
      <c r="E3" s="12"/>
    </row>
    <row r="4" spans="1:5" ht="4.5" customHeight="1" x14ac:dyDescent="0.25">
      <c r="A4" s="14"/>
      <c r="B4" s="14"/>
      <c r="C4" s="14"/>
      <c r="D4" s="14"/>
      <c r="E4" s="14"/>
    </row>
    <row r="5" spans="1:5" ht="7.5" customHeight="1" x14ac:dyDescent="0.25"/>
    <row r="6" spans="1:5" x14ac:dyDescent="0.25">
      <c r="A6" s="9" t="s">
        <v>3</v>
      </c>
      <c r="B6" s="9"/>
      <c r="C6" s="15"/>
      <c r="D6" s="16" t="s">
        <v>4</v>
      </c>
      <c r="E6" s="17" t="s">
        <v>5</v>
      </c>
    </row>
    <row r="7" spans="1:5" ht="30" customHeight="1" x14ac:dyDescent="0.25">
      <c r="A7" s="8" t="s">
        <v>6</v>
      </c>
      <c r="B7" s="8"/>
      <c r="C7" s="8"/>
      <c r="D7" s="8"/>
      <c r="E7" s="8"/>
    </row>
    <row r="8" spans="1:5" ht="7.5" customHeight="1" x14ac:dyDescent="0.25"/>
    <row r="9" spans="1:5" ht="19.5" customHeight="1" x14ac:dyDescent="0.25">
      <c r="A9" s="18"/>
      <c r="B9" s="19" t="s">
        <v>7</v>
      </c>
      <c r="C9" s="7" t="s">
        <v>66</v>
      </c>
      <c r="D9" s="7"/>
      <c r="E9" s="7"/>
    </row>
    <row r="10" spans="1:5" ht="19.5" customHeight="1" x14ac:dyDescent="0.25">
      <c r="A10" s="18"/>
      <c r="B10" s="19" t="s">
        <v>8</v>
      </c>
      <c r="C10" s="7" t="s">
        <v>67</v>
      </c>
      <c r="D10" s="7"/>
      <c r="E10" s="7"/>
    </row>
    <row r="11" spans="1:5" ht="9.75" customHeight="1" x14ac:dyDescent="0.25"/>
    <row r="12" spans="1:5" ht="24" customHeight="1" x14ac:dyDescent="0.25">
      <c r="A12" s="6" t="s">
        <v>9</v>
      </c>
      <c r="B12" s="6"/>
      <c r="C12" s="20"/>
      <c r="D12" s="21" t="s">
        <v>10</v>
      </c>
      <c r="E12" s="22" t="s">
        <v>11</v>
      </c>
    </row>
    <row r="13" spans="1:5" ht="19.5" customHeight="1" x14ac:dyDescent="0.25">
      <c r="A13" s="18" t="s">
        <v>12</v>
      </c>
      <c r="B13" s="23" t="s">
        <v>13</v>
      </c>
      <c r="C13" s="24"/>
      <c r="D13" s="24"/>
      <c r="E13" s="25">
        <v>62000</v>
      </c>
    </row>
    <row r="14" spans="1:5" ht="19.5" customHeight="1" x14ac:dyDescent="0.25">
      <c r="A14" s="18" t="s">
        <v>14</v>
      </c>
      <c r="B14" s="23" t="s">
        <v>15</v>
      </c>
      <c r="C14" s="26" t="str">
        <f>"Adds "&amp;TEXT('Rates &amp; Assumptions'!$E$19,"0%")&amp;" of base salary"</f>
        <v>Adds 40% of base salary</v>
      </c>
      <c r="D14" s="27" t="s">
        <v>68</v>
      </c>
      <c r="E14" s="28">
        <f>IF(D14="Yes",E13*'Rates &amp; Assumptions'!$E$19,0)</f>
        <v>24800</v>
      </c>
    </row>
    <row r="15" spans="1:5" ht="19.5" customHeight="1" x14ac:dyDescent="0.25">
      <c r="A15" s="18" t="s">
        <v>16</v>
      </c>
      <c r="B15" s="23" t="s">
        <v>17</v>
      </c>
      <c r="C15" s="24"/>
      <c r="D15" s="24"/>
      <c r="E15" s="25">
        <v>3600</v>
      </c>
    </row>
    <row r="16" spans="1:5" ht="19.5" customHeight="1" x14ac:dyDescent="0.25">
      <c r="A16" s="18" t="s">
        <v>18</v>
      </c>
      <c r="B16" s="23" t="s">
        <v>19</v>
      </c>
      <c r="C16" s="24"/>
      <c r="D16" s="24"/>
      <c r="E16" s="25">
        <v>0</v>
      </c>
    </row>
    <row r="17" spans="1:5" ht="19.5" customHeight="1" x14ac:dyDescent="0.25">
      <c r="A17" s="18" t="s">
        <v>20</v>
      </c>
      <c r="B17" s="23" t="s">
        <v>21</v>
      </c>
      <c r="C17" s="24"/>
      <c r="D17" s="24"/>
      <c r="E17" s="25">
        <v>4500</v>
      </c>
    </row>
    <row r="18" spans="1:5" ht="19.5" customHeight="1" x14ac:dyDescent="0.25">
      <c r="A18" s="18" t="s">
        <v>22</v>
      </c>
      <c r="B18" s="23" t="s">
        <v>23</v>
      </c>
      <c r="C18" s="24"/>
      <c r="D18" s="24"/>
      <c r="E18" s="25">
        <v>0</v>
      </c>
    </row>
    <row r="19" spans="1:5" ht="24" customHeight="1" x14ac:dyDescent="0.25">
      <c r="A19" s="5" t="s">
        <v>24</v>
      </c>
      <c r="B19" s="5"/>
      <c r="C19" s="5"/>
      <c r="D19" s="5"/>
      <c r="E19" s="29">
        <f>SUM(E13:E18)</f>
        <v>94900</v>
      </c>
    </row>
    <row r="20" spans="1:5" ht="15" customHeight="1" x14ac:dyDescent="0.25">
      <c r="B20" s="4" t="s">
        <v>25</v>
      </c>
      <c r="C20" s="4"/>
      <c r="D20" s="4"/>
      <c r="E20" s="4"/>
    </row>
    <row r="21" spans="1:5" ht="9.75" customHeight="1" x14ac:dyDescent="0.25"/>
    <row r="22" spans="1:5" ht="24" customHeight="1" x14ac:dyDescent="0.25">
      <c r="A22" s="6" t="s">
        <v>26</v>
      </c>
      <c r="B22" s="6"/>
      <c r="C22" s="20"/>
      <c r="D22" s="21" t="s">
        <v>10</v>
      </c>
      <c r="E22" s="22" t="s">
        <v>11</v>
      </c>
    </row>
    <row r="23" spans="1:5" ht="19.5" customHeight="1" x14ac:dyDescent="0.25">
      <c r="A23" s="18" t="s">
        <v>27</v>
      </c>
      <c r="B23" s="23" t="s">
        <v>28</v>
      </c>
      <c r="C23" s="24"/>
      <c r="D23" s="27" t="s">
        <v>68</v>
      </c>
      <c r="E23" s="24"/>
    </row>
    <row r="24" spans="1:5" ht="19.5" customHeight="1" x14ac:dyDescent="0.25">
      <c r="A24" s="18" t="s">
        <v>29</v>
      </c>
      <c r="B24" s="23" t="s">
        <v>30</v>
      </c>
      <c r="C24" s="26" t="s">
        <v>31</v>
      </c>
      <c r="D24" s="24"/>
      <c r="E24" s="28">
        <f>E19</f>
        <v>94900</v>
      </c>
    </row>
    <row r="25" spans="1:5" ht="19.5" customHeight="1" x14ac:dyDescent="0.25">
      <c r="A25" s="18" t="s">
        <v>32</v>
      </c>
      <c r="B25" s="23" t="s">
        <v>33</v>
      </c>
      <c r="C25" s="24"/>
      <c r="D25" s="24"/>
      <c r="E25" s="30">
        <f>'Rates &amp; Assumptions'!$E$20</f>
        <v>0.12</v>
      </c>
    </row>
    <row r="26" spans="1:5" ht="24" customHeight="1" x14ac:dyDescent="0.25">
      <c r="A26" s="5" t="s">
        <v>34</v>
      </c>
      <c r="B26" s="5"/>
      <c r="C26" s="5"/>
      <c r="D26" s="5"/>
      <c r="E26" s="29">
        <f>IF(D23="Yes",E24*E25,0)</f>
        <v>11388</v>
      </c>
    </row>
    <row r="27" spans="1:5" ht="9.75" customHeight="1" x14ac:dyDescent="0.25"/>
    <row r="28" spans="1:5" ht="24" customHeight="1" x14ac:dyDescent="0.25">
      <c r="A28" s="6" t="s">
        <v>35</v>
      </c>
      <c r="B28" s="6"/>
      <c r="C28" s="22" t="s">
        <v>36</v>
      </c>
      <c r="D28" s="21" t="s">
        <v>10</v>
      </c>
      <c r="E28" s="22" t="s">
        <v>37</v>
      </c>
    </row>
    <row r="29" spans="1:5" ht="19.5" customHeight="1" x14ac:dyDescent="0.25">
      <c r="A29" s="18"/>
      <c r="B29" s="23" t="s">
        <v>38</v>
      </c>
      <c r="C29" s="24"/>
      <c r="D29" s="27" t="s">
        <v>68</v>
      </c>
      <c r="E29" s="31" t="str">
        <f>IF(D29="No","Not eligible",IF(D29="Yes","Eligible",""))</f>
        <v>Eligible</v>
      </c>
    </row>
    <row r="30" spans="1:5" ht="19.5" customHeight="1" x14ac:dyDescent="0.25">
      <c r="A30" s="18"/>
      <c r="B30" s="23" t="s">
        <v>39</v>
      </c>
      <c r="C30" s="26" t="str">
        <f>"Reduces Basic Life "&amp;TEXT('Rates &amp; Assumptions'!$E$23,"0%")</f>
        <v>Reduces Basic Life 35%</v>
      </c>
      <c r="D30" s="27" t="s">
        <v>69</v>
      </c>
      <c r="E30" s="24"/>
    </row>
    <row r="31" spans="1:5" ht="19.5" customHeight="1" x14ac:dyDescent="0.25">
      <c r="A31" s="18"/>
      <c r="B31" s="19" t="s">
        <v>40</v>
      </c>
      <c r="C31" s="3" t="s">
        <v>41</v>
      </c>
      <c r="D31" s="3"/>
      <c r="E31" s="3"/>
    </row>
    <row r="32" spans="1:5" ht="19.5" customHeight="1" x14ac:dyDescent="0.25">
      <c r="A32" s="18"/>
      <c r="B32" s="19" t="s">
        <v>42</v>
      </c>
      <c r="C32" s="24"/>
      <c r="D32" s="27" t="s">
        <v>70</v>
      </c>
      <c r="E32" s="24"/>
    </row>
    <row r="33" spans="1:5" ht="18" customHeight="1" x14ac:dyDescent="0.25">
      <c r="A33" s="18"/>
      <c r="B33" s="23" t="s">
        <v>43</v>
      </c>
      <c r="C33" s="32">
        <f>'Rates &amp; Assumptions'!$E$8</f>
        <v>615.84</v>
      </c>
      <c r="D33" s="24"/>
      <c r="E33" s="28">
        <f>IF(AND($D$29="Yes",$D$32="Employee Only"),C33,0)</f>
        <v>0</v>
      </c>
    </row>
    <row r="34" spans="1:5" ht="18" customHeight="1" x14ac:dyDescent="0.25">
      <c r="A34" s="18"/>
      <c r="B34" s="23" t="s">
        <v>44</v>
      </c>
      <c r="C34" s="32">
        <f>'Rates &amp; Assumptions'!$E$9</f>
        <v>1159.8000000000002</v>
      </c>
      <c r="D34" s="24"/>
      <c r="E34" s="28">
        <f>IF(AND($D$29="Yes",$D$32="Employee + 1"),C34,0)</f>
        <v>1159.8000000000002</v>
      </c>
    </row>
    <row r="35" spans="1:5" ht="18" customHeight="1" x14ac:dyDescent="0.25">
      <c r="A35" s="18"/>
      <c r="B35" s="23" t="s">
        <v>45</v>
      </c>
      <c r="C35" s="32">
        <f>'Rates &amp; Assumptions'!$E$10</f>
        <v>1631.28</v>
      </c>
      <c r="D35" s="24"/>
      <c r="E35" s="28">
        <f>IF(AND($D$29="Yes",$D$32="Employee and Family"),C35,0)</f>
        <v>0</v>
      </c>
    </row>
    <row r="36" spans="1:5" ht="19.5" customHeight="1" x14ac:dyDescent="0.25">
      <c r="A36" s="18"/>
      <c r="B36" s="19" t="s">
        <v>46</v>
      </c>
      <c r="C36" s="24"/>
      <c r="D36" s="27" t="s">
        <v>71</v>
      </c>
      <c r="E36" s="24"/>
    </row>
    <row r="37" spans="1:5" ht="18" customHeight="1" x14ac:dyDescent="0.25">
      <c r="A37" s="18"/>
      <c r="B37" s="23" t="s">
        <v>43</v>
      </c>
      <c r="C37" s="32">
        <f>'Rates &amp; Assumptions'!$E$11</f>
        <v>102.24</v>
      </c>
      <c r="D37" s="24"/>
      <c r="E37" s="28">
        <f>IF(AND($D$29="Yes",$D$36="Employee Only"),C37,0)</f>
        <v>102.24</v>
      </c>
    </row>
    <row r="38" spans="1:5" ht="18" customHeight="1" x14ac:dyDescent="0.25">
      <c r="A38" s="18"/>
      <c r="B38" s="23" t="s">
        <v>44</v>
      </c>
      <c r="C38" s="32">
        <f>'Rates &amp; Assumptions'!$E$12</f>
        <v>185.76</v>
      </c>
      <c r="D38" s="24"/>
      <c r="E38" s="28">
        <f>IF(AND($D$29="Yes",$D$36="Employee + 1"),C38,0)</f>
        <v>0</v>
      </c>
    </row>
    <row r="39" spans="1:5" ht="18" customHeight="1" x14ac:dyDescent="0.25">
      <c r="A39" s="18"/>
      <c r="B39" s="23" t="s">
        <v>45</v>
      </c>
      <c r="C39" s="32">
        <f>'Rates &amp; Assumptions'!$E$13</f>
        <v>275.52</v>
      </c>
      <c r="D39" s="24"/>
      <c r="E39" s="28">
        <f>IF(AND($D$29="Yes",$D$36="Employee and Family"),C39,0)</f>
        <v>0</v>
      </c>
    </row>
    <row r="40" spans="1:5" ht="19.5" customHeight="1" x14ac:dyDescent="0.25">
      <c r="A40" s="18"/>
      <c r="B40" s="19" t="s">
        <v>47</v>
      </c>
      <c r="C40" s="24"/>
    </row>
    <row r="41" spans="1:5" ht="19.5" customHeight="1" x14ac:dyDescent="0.25">
      <c r="A41" s="18"/>
      <c r="B41" s="23" t="s">
        <v>48</v>
      </c>
      <c r="C41" s="32">
        <f>'Rates &amp; Assumptions'!$E$14*IF($D$30="Yes",1-'Rates &amp; Assumptions'!$E$23,1)</f>
        <v>174</v>
      </c>
      <c r="D41" s="33" t="s">
        <v>49</v>
      </c>
      <c r="E41" s="28">
        <f>IF($D$29="Yes",C41,0)</f>
        <v>174</v>
      </c>
    </row>
    <row r="42" spans="1:5" ht="19.5" customHeight="1" x14ac:dyDescent="0.25">
      <c r="A42" s="18"/>
      <c r="B42" s="23" t="s">
        <v>50</v>
      </c>
      <c r="C42" s="32">
        <f>'Rates &amp; Assumptions'!$E$15</f>
        <v>18</v>
      </c>
      <c r="D42" s="27" t="s">
        <v>68</v>
      </c>
      <c r="E42" s="28">
        <f>IF(AND($D$29="Yes",D42="Yes"),C42,0)</f>
        <v>18</v>
      </c>
    </row>
    <row r="43" spans="1:5" ht="30" customHeight="1" x14ac:dyDescent="0.25">
      <c r="A43" s="18"/>
      <c r="B43" s="23" t="s">
        <v>51</v>
      </c>
      <c r="C43" s="32">
        <f>MIN(E19,'Rates &amp; Assumptions'!$E$22)</f>
        <v>94900</v>
      </c>
      <c r="D43" s="34">
        <f>'Rates &amp; Assumptions'!$E$21</f>
        <v>4.3E-3</v>
      </c>
      <c r="E43" s="28">
        <f>IF($D$29="Yes",C43*D43,0)</f>
        <v>408.07</v>
      </c>
    </row>
    <row r="44" spans="1:5" ht="24" customHeight="1" x14ac:dyDescent="0.25">
      <c r="A44" s="5" t="s">
        <v>52</v>
      </c>
      <c r="B44" s="5"/>
      <c r="C44" s="5"/>
      <c r="D44" s="5"/>
      <c r="E44" s="29">
        <f>SUM(E33:E35,E37:E39,E41:E43)</f>
        <v>1862.1100000000001</v>
      </c>
    </row>
    <row r="45" spans="1:5" ht="15" customHeight="1" x14ac:dyDescent="0.25">
      <c r="B45" s="4" t="s">
        <v>53</v>
      </c>
      <c r="C45" s="4"/>
      <c r="D45" s="4"/>
      <c r="E45" s="4"/>
    </row>
    <row r="46" spans="1:5" ht="15" customHeight="1" x14ac:dyDescent="0.25">
      <c r="B46" s="4" t="s">
        <v>54</v>
      </c>
      <c r="C46" s="4"/>
      <c r="D46" s="4"/>
      <c r="E46" s="4"/>
    </row>
    <row r="47" spans="1:5" ht="15" customHeight="1" x14ac:dyDescent="0.25">
      <c r="B47" s="4" t="s">
        <v>55</v>
      </c>
      <c r="C47" s="4"/>
      <c r="D47" s="4"/>
      <c r="E47" s="4"/>
    </row>
    <row r="48" spans="1:5" ht="9.75" customHeight="1" x14ac:dyDescent="0.25"/>
    <row r="49" spans="1:5" ht="24" customHeight="1" x14ac:dyDescent="0.25">
      <c r="A49" s="6" t="s">
        <v>56</v>
      </c>
      <c r="B49" s="6"/>
      <c r="C49" s="20"/>
      <c r="D49" s="21" t="s">
        <v>57</v>
      </c>
      <c r="E49" s="22" t="s">
        <v>58</v>
      </c>
    </row>
    <row r="50" spans="1:5" ht="19.5" customHeight="1" x14ac:dyDescent="0.25">
      <c r="A50" s="18"/>
      <c r="B50" s="23" t="s">
        <v>59</v>
      </c>
      <c r="C50" s="24"/>
      <c r="D50" s="28">
        <f>E50/12</f>
        <v>949</v>
      </c>
      <c r="E50" s="28">
        <f>E26</f>
        <v>11388</v>
      </c>
    </row>
    <row r="51" spans="1:5" ht="19.5" customHeight="1" x14ac:dyDescent="0.25">
      <c r="A51" s="18"/>
      <c r="B51" s="23" t="s">
        <v>60</v>
      </c>
      <c r="C51" s="24"/>
      <c r="D51" s="28">
        <f>E51/12</f>
        <v>155.17583333333334</v>
      </c>
      <c r="E51" s="28">
        <f>E44</f>
        <v>1862.1100000000001</v>
      </c>
    </row>
    <row r="52" spans="1:5" ht="27.75" customHeight="1" x14ac:dyDescent="0.25">
      <c r="A52" s="2" t="s">
        <v>61</v>
      </c>
      <c r="B52" s="2"/>
      <c r="C52" s="2"/>
      <c r="D52" s="35">
        <f>E52/12</f>
        <v>1104.1758333333335</v>
      </c>
      <c r="E52" s="36">
        <f>E50+E51</f>
        <v>13250.11</v>
      </c>
    </row>
    <row r="53" spans="1:5" ht="9.75" customHeight="1" x14ac:dyDescent="0.25"/>
    <row r="54" spans="1:5" x14ac:dyDescent="0.25">
      <c r="A54" s="1" t="s">
        <v>62</v>
      </c>
      <c r="B54" s="1"/>
      <c r="C54" s="7" t="s">
        <v>72</v>
      </c>
      <c r="D54" s="7"/>
      <c r="E54" s="37">
        <v>46330</v>
      </c>
    </row>
    <row r="55" spans="1:5" x14ac:dyDescent="0.25">
      <c r="C55" s="38" t="s">
        <v>63</v>
      </c>
      <c r="E55" s="39" t="s">
        <v>64</v>
      </c>
    </row>
  </sheetData>
  <sheetProtection sheet="1" formatCells="0"/>
  <mergeCells count="23">
    <mergeCell ref="A52:C52"/>
    <mergeCell ref="A54:B54"/>
    <mergeCell ref="C54:D54"/>
    <mergeCell ref="A44:D44"/>
    <mergeCell ref="B45:E45"/>
    <mergeCell ref="B46:E46"/>
    <mergeCell ref="B47:E47"/>
    <mergeCell ref="A49:B49"/>
    <mergeCell ref="B20:E20"/>
    <mergeCell ref="A22:B22"/>
    <mergeCell ref="A26:D26"/>
    <mergeCell ref="A28:B28"/>
    <mergeCell ref="C31:E31"/>
    <mergeCell ref="A7:E7"/>
    <mergeCell ref="C9:E9"/>
    <mergeCell ref="C10:E10"/>
    <mergeCell ref="A12:B12"/>
    <mergeCell ref="A19:D19"/>
    <mergeCell ref="A1:D1"/>
    <mergeCell ref="E1:E3"/>
    <mergeCell ref="A2:D2"/>
    <mergeCell ref="A3:D3"/>
    <mergeCell ref="A6:B6"/>
  </mergeCells>
  <dataValidations count="3">
    <dataValidation type="decimal" operator="greaterThanOrEqual" allowBlank="1" errorTitle="Amount" error="Enter a dollar amount of zero or more." sqref="E13 E15:E18" xr:uid="{00000000-0002-0000-0100-000000000000}">
      <formula1>0</formula1>
      <formula2>0</formula2>
    </dataValidation>
    <dataValidation type="list" allowBlank="1" errorTitle="Yes or No" error="Please choose Yes or No." sqref="D14 D23 D29:D30 D42" xr:uid="{00000000-0002-0000-0100-000001000000}">
      <formula1>"Yes,No"</formula1>
      <formula2>0</formula2>
    </dataValidation>
    <dataValidation type="list" allowBlank="1" errorTitle="Coverage tier" error="Please choose a coverage tier from the list." sqref="D32 D36" xr:uid="{00000000-0002-0000-0100-000002000000}">
      <formula1>"None,Employee Only,Employee + 1,Employee and Family"</formula1>
      <formula2>0</formula2>
    </dataValidation>
  </dataValidations>
  <printOptions horizontalCentered="1"/>
  <pageMargins left="0.5" right="0.5" top="0.5" bottom="0.5" header="0.511811023622047" footer="0.5"/>
  <pageSetup orientation="portrait" horizontalDpi="300" verticalDpi="300"/>
  <headerFooter>
    <oddFooter>&amp;L&amp;8 General Synod, ARP Church  ·  Benefit Cost Worksheet 2027&amp;R&amp;8 Page &amp;P of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1E6A6A"/>
    <pageSetUpPr fitToPage="1"/>
  </sheetPr>
  <dimension ref="A1:E25"/>
  <sheetViews>
    <sheetView showGridLines="0" zoomScaleNormal="100" workbookViewId="0">
      <selection sqref="A1:D1"/>
    </sheetView>
  </sheetViews>
  <sheetFormatPr defaultColWidth="8.7109375" defaultRowHeight="15" x14ac:dyDescent="0.25"/>
  <cols>
    <col min="1" max="1" width="4" customWidth="1"/>
    <col min="2" max="2" width="34" customWidth="1"/>
    <col min="3" max="3" width="26" customWidth="1"/>
    <col min="4" max="5" width="16" customWidth="1"/>
  </cols>
  <sheetData>
    <row r="1" spans="1:5" ht="24" customHeight="1" x14ac:dyDescent="0.25">
      <c r="A1" s="13" t="s">
        <v>0</v>
      </c>
      <c r="B1" s="13"/>
      <c r="C1" s="13"/>
      <c r="D1" s="13"/>
      <c r="E1" s="12"/>
    </row>
    <row r="2" spans="1:5" ht="39.75" customHeight="1" x14ac:dyDescent="0.25">
      <c r="A2" s="11" t="s">
        <v>73</v>
      </c>
      <c r="B2" s="11"/>
      <c r="C2" s="11"/>
      <c r="D2" s="11"/>
      <c r="E2" s="12"/>
    </row>
    <row r="3" spans="1:5" ht="24" customHeight="1" x14ac:dyDescent="0.25">
      <c r="A3" s="10" t="s">
        <v>74</v>
      </c>
      <c r="B3" s="10"/>
      <c r="C3" s="10"/>
      <c r="D3" s="10"/>
      <c r="E3" s="12"/>
    </row>
    <row r="4" spans="1:5" ht="4.5" customHeight="1" x14ac:dyDescent="0.25">
      <c r="A4" s="14"/>
      <c r="B4" s="14"/>
      <c r="C4" s="14"/>
      <c r="D4" s="14"/>
      <c r="E4" s="14"/>
    </row>
    <row r="6" spans="1:5" ht="18.75" x14ac:dyDescent="0.3">
      <c r="B6" s="40" t="s">
        <v>60</v>
      </c>
    </row>
    <row r="7" spans="1:5" ht="19.5" customHeight="1" x14ac:dyDescent="0.25">
      <c r="B7" s="41" t="s">
        <v>75</v>
      </c>
      <c r="C7" s="41" t="s">
        <v>76</v>
      </c>
      <c r="D7" s="42" t="s">
        <v>77</v>
      </c>
      <c r="E7" s="42" t="s">
        <v>36</v>
      </c>
    </row>
    <row r="8" spans="1:5" ht="18" customHeight="1" x14ac:dyDescent="0.25">
      <c r="B8" s="43" t="s">
        <v>78</v>
      </c>
      <c r="C8" s="43" t="s">
        <v>71</v>
      </c>
      <c r="D8" s="44">
        <v>51.32</v>
      </c>
      <c r="E8" s="28">
        <f t="shared" ref="E8:E15" si="0">D8*12</f>
        <v>615.84</v>
      </c>
    </row>
    <row r="9" spans="1:5" ht="18" customHeight="1" x14ac:dyDescent="0.25">
      <c r="B9" s="43" t="s">
        <v>78</v>
      </c>
      <c r="C9" s="43" t="s">
        <v>70</v>
      </c>
      <c r="D9" s="44">
        <v>96.65</v>
      </c>
      <c r="E9" s="28">
        <f t="shared" si="0"/>
        <v>1159.8000000000002</v>
      </c>
    </row>
    <row r="10" spans="1:5" ht="18" customHeight="1" x14ac:dyDescent="0.25">
      <c r="B10" s="43" t="s">
        <v>78</v>
      </c>
      <c r="C10" s="43" t="s">
        <v>79</v>
      </c>
      <c r="D10" s="44">
        <v>135.94</v>
      </c>
      <c r="E10" s="28">
        <f t="shared" si="0"/>
        <v>1631.28</v>
      </c>
    </row>
    <row r="11" spans="1:5" ht="18" customHeight="1" x14ac:dyDescent="0.25">
      <c r="B11" s="43" t="s">
        <v>80</v>
      </c>
      <c r="C11" s="43" t="s">
        <v>71</v>
      </c>
      <c r="D11" s="44">
        <v>8.52</v>
      </c>
      <c r="E11" s="28">
        <f t="shared" si="0"/>
        <v>102.24</v>
      </c>
    </row>
    <row r="12" spans="1:5" ht="18" customHeight="1" x14ac:dyDescent="0.25">
      <c r="B12" s="43" t="s">
        <v>80</v>
      </c>
      <c r="C12" s="43" t="s">
        <v>70</v>
      </c>
      <c r="D12" s="44">
        <v>15.48</v>
      </c>
      <c r="E12" s="28">
        <f t="shared" si="0"/>
        <v>185.76</v>
      </c>
    </row>
    <row r="13" spans="1:5" ht="18" customHeight="1" x14ac:dyDescent="0.25">
      <c r="B13" s="43" t="s">
        <v>80</v>
      </c>
      <c r="C13" s="43" t="s">
        <v>79</v>
      </c>
      <c r="D13" s="44">
        <v>22.96</v>
      </c>
      <c r="E13" s="28">
        <f t="shared" si="0"/>
        <v>275.52</v>
      </c>
    </row>
    <row r="14" spans="1:5" ht="18" customHeight="1" x14ac:dyDescent="0.25">
      <c r="B14" s="43" t="s">
        <v>81</v>
      </c>
      <c r="C14" s="43" t="s">
        <v>82</v>
      </c>
      <c r="D14" s="44">
        <v>14.5</v>
      </c>
      <c r="E14" s="28">
        <f t="shared" si="0"/>
        <v>174</v>
      </c>
    </row>
    <row r="15" spans="1:5" ht="18" customHeight="1" x14ac:dyDescent="0.25">
      <c r="B15" s="43" t="s">
        <v>83</v>
      </c>
      <c r="C15" s="43" t="s">
        <v>84</v>
      </c>
      <c r="D15" s="44">
        <v>1.5</v>
      </c>
      <c r="E15" s="28">
        <f t="shared" si="0"/>
        <v>18</v>
      </c>
    </row>
    <row r="17" spans="2:5" ht="18.75" x14ac:dyDescent="0.3">
      <c r="B17" s="40" t="s">
        <v>85</v>
      </c>
    </row>
    <row r="18" spans="2:5" ht="19.5" customHeight="1" x14ac:dyDescent="0.25">
      <c r="B18" s="41" t="s">
        <v>86</v>
      </c>
      <c r="C18" s="41" t="s">
        <v>87</v>
      </c>
      <c r="D18" s="42"/>
      <c r="E18" s="42" t="s">
        <v>88</v>
      </c>
    </row>
    <row r="19" spans="2:5" ht="18" customHeight="1" x14ac:dyDescent="0.25">
      <c r="B19" s="43" t="s">
        <v>89</v>
      </c>
      <c r="C19" s="43" t="s">
        <v>90</v>
      </c>
      <c r="D19" s="45"/>
      <c r="E19" s="46">
        <v>0.4</v>
      </c>
    </row>
    <row r="20" spans="2:5" ht="18" customHeight="1" x14ac:dyDescent="0.25">
      <c r="B20" s="43" t="s">
        <v>91</v>
      </c>
      <c r="C20" s="43" t="s">
        <v>92</v>
      </c>
      <c r="D20" s="45"/>
      <c r="E20" s="46">
        <v>0.12</v>
      </c>
    </row>
    <row r="21" spans="2:5" ht="18" customHeight="1" x14ac:dyDescent="0.25">
      <c r="B21" s="43" t="s">
        <v>93</v>
      </c>
      <c r="C21" s="43" t="s">
        <v>94</v>
      </c>
      <c r="D21" s="45"/>
      <c r="E21" s="47">
        <v>4.3E-3</v>
      </c>
    </row>
    <row r="22" spans="2:5" ht="18" customHeight="1" x14ac:dyDescent="0.25">
      <c r="B22" s="43" t="s">
        <v>95</v>
      </c>
      <c r="C22" s="43" t="s">
        <v>96</v>
      </c>
      <c r="D22" s="45"/>
      <c r="E22" s="48">
        <v>150000</v>
      </c>
    </row>
    <row r="23" spans="2:5" ht="18" customHeight="1" x14ac:dyDescent="0.25">
      <c r="B23" s="43" t="s">
        <v>97</v>
      </c>
      <c r="C23" s="43" t="s">
        <v>98</v>
      </c>
      <c r="D23" s="45"/>
      <c r="E23" s="46">
        <v>0.35</v>
      </c>
    </row>
    <row r="25" spans="2:5" ht="42" customHeight="1" x14ac:dyDescent="0.25">
      <c r="B25" s="4" t="s">
        <v>99</v>
      </c>
      <c r="C25" s="4"/>
      <c r="D25" s="4"/>
      <c r="E25" s="4"/>
    </row>
  </sheetData>
  <sheetProtection algorithmName="SHA-512" hashValue="u+jqcRFvnTjXruD5EtXWUa1AFTnK1QtBEW5ETajbRSVQhHYIDz33yrEuOJ3+wjF8WpKRi6V9WO//gCYazv2HqA==" saltValue="MPs/QiEMMi2scHvMykN8rw==" spinCount="100000" sheet="1" objects="1" scenarios="1"/>
  <mergeCells count="5">
    <mergeCell ref="A1:D1"/>
    <mergeCell ref="E1:E3"/>
    <mergeCell ref="A2:D2"/>
    <mergeCell ref="A3:D3"/>
    <mergeCell ref="B25:E25"/>
  </mergeCells>
  <pageMargins left="0.75" right="0.75" top="1" bottom="1" header="0.511811023622047" footer="0.511811023622047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Worksheet</vt:lpstr>
      <vt:lpstr>Example</vt:lpstr>
      <vt:lpstr>Rates &amp; Assumptions</vt:lpstr>
      <vt:lpstr>Example!Print_Area</vt:lpstr>
      <vt:lpstr>'Rates &amp; Assumptions'!Print_Area</vt:lpstr>
      <vt:lpstr>Worksheet!Print_Area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Alisa Prince</cp:lastModifiedBy>
  <cp:revision>0</cp:revision>
  <dcterms:created xsi:type="dcterms:W3CDTF">2026-11-04T20:02:17Z</dcterms:created>
  <dcterms:modified xsi:type="dcterms:W3CDTF">2026-11-04T21:04:38Z</dcterms:modified>
  <dc:language>en-US</dc:language>
</cp:coreProperties>
</file>