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Insurance\"/>
    </mc:Choice>
  </mc:AlternateContent>
  <workbookProtection lockStructure="1"/>
  <bookViews>
    <workbookView xWindow="0" yWindow="0" windowWidth="28800" windowHeight="11700" tabRatio="985"/>
  </bookViews>
  <sheets>
    <sheet name="Benefit Election" sheetId="1" r:id="rId1"/>
  </sheets>
  <calcPr calcId="162913"/>
</workbook>
</file>

<file path=xl/calcChain.xml><?xml version="1.0" encoding="utf-8"?>
<calcChain xmlns="http://schemas.openxmlformats.org/spreadsheetml/2006/main">
  <c r="C37" i="1" l="1"/>
  <c r="C36" i="1"/>
  <c r="C35" i="1"/>
  <c r="C33" i="1"/>
  <c r="C32" i="1"/>
  <c r="C31" i="1"/>
  <c r="C29" i="1"/>
  <c r="C28" i="1"/>
  <c r="C27" i="1"/>
  <c r="F37" i="1"/>
  <c r="F36" i="1"/>
  <c r="F35" i="1"/>
  <c r="C45" i="1" l="1"/>
  <c r="C44" i="1"/>
  <c r="C43" i="1"/>
  <c r="C41" i="1"/>
  <c r="C40" i="1"/>
  <c r="C39" i="1"/>
  <c r="F33" i="1" l="1"/>
  <c r="F32" i="1"/>
  <c r="F31" i="1"/>
  <c r="F45" i="1" l="1"/>
  <c r="F44" i="1"/>
  <c r="F43" i="1"/>
  <c r="C47" i="1"/>
  <c r="F47" i="1"/>
  <c r="C48" i="1"/>
  <c r="F48" i="1"/>
  <c r="F8" i="1" l="1"/>
  <c r="F13" i="1" s="1"/>
  <c r="F18" i="1" s="1"/>
  <c r="F27" i="1"/>
  <c r="F28" i="1"/>
  <c r="F29" i="1"/>
  <c r="F39" i="1"/>
  <c r="F40" i="1"/>
  <c r="F41" i="1"/>
  <c r="C50" i="1"/>
  <c r="F50" i="1"/>
  <c r="F20" i="1" l="1"/>
  <c r="C53" i="1"/>
  <c r="F53" i="1" s="1"/>
  <c r="F54" i="1" s="1"/>
  <c r="F56" i="1" l="1"/>
</calcChain>
</file>

<file path=xl/sharedStrings.xml><?xml version="1.0" encoding="utf-8"?>
<sst xmlns="http://schemas.openxmlformats.org/spreadsheetml/2006/main" count="65" uniqueCount="48">
  <si>
    <t>GENERAL SYNOD ARP CHURCH</t>
  </si>
  <si>
    <t xml:space="preserve">Participant (Enter Name): </t>
  </si>
  <si>
    <t xml:space="preserve">ANNUAL EARNINGS CALCULATION </t>
  </si>
  <si>
    <t>Select by marking with X</t>
  </si>
  <si>
    <r>
      <rPr>
        <b/>
        <sz val="10"/>
        <color indexed="8"/>
        <rFont val="Arial"/>
        <family val="2"/>
      </rPr>
      <t>A.</t>
    </r>
    <r>
      <rPr>
        <sz val="10"/>
        <color indexed="8"/>
        <rFont val="Arial"/>
        <family val="2"/>
      </rPr>
      <t xml:space="preserve"> Enter Annual Base Salary </t>
    </r>
  </si>
  <si>
    <t>YES</t>
  </si>
  <si>
    <t>NO</t>
  </si>
  <si>
    <r>
      <rPr>
        <b/>
        <sz val="10"/>
        <color indexed="8"/>
        <rFont val="Arial"/>
        <family val="2"/>
      </rPr>
      <t>B.</t>
    </r>
    <r>
      <rPr>
        <sz val="10"/>
        <color indexed="8"/>
        <rFont val="Arial"/>
        <family val="2"/>
      </rPr>
      <t xml:space="preserve"> IS MANSE OR APARTMENT PROVIDED? (If Manse is provided, add 40% of BASE SALARY.)  </t>
    </r>
  </si>
  <si>
    <r>
      <rPr>
        <b/>
        <sz val="10"/>
        <color indexed="8"/>
        <rFont val="Arial"/>
        <family val="2"/>
      </rPr>
      <t>C.</t>
    </r>
    <r>
      <rPr>
        <sz val="10"/>
        <color indexed="8"/>
        <rFont val="Arial"/>
        <family val="2"/>
      </rPr>
      <t xml:space="preserve"> HOUSING/UTILITY ALLOWANCE </t>
    </r>
    <r>
      <rPr>
        <b/>
        <sz val="10"/>
        <color indexed="8"/>
        <rFont val="Arial"/>
        <family val="2"/>
      </rPr>
      <t>PAID</t>
    </r>
    <r>
      <rPr>
        <sz val="10"/>
        <color indexed="8"/>
        <rFont val="Arial"/>
        <family val="2"/>
      </rPr>
      <t xml:space="preserve"> TO PARTICIPANT*</t>
    </r>
  </si>
  <si>
    <r>
      <rPr>
        <b/>
        <sz val="10"/>
        <color indexed="8"/>
        <rFont val="Arial"/>
        <family val="2"/>
      </rPr>
      <t>D.</t>
    </r>
    <r>
      <rPr>
        <sz val="10"/>
        <color indexed="8"/>
        <rFont val="Arial"/>
        <family val="2"/>
      </rPr>
      <t xml:space="preserve"> AUTO/TRAVEL ALLOWANCE </t>
    </r>
    <r>
      <rPr>
        <b/>
        <sz val="10"/>
        <color indexed="8"/>
        <rFont val="Arial"/>
        <family val="2"/>
      </rPr>
      <t>PAID</t>
    </r>
    <r>
      <rPr>
        <sz val="10"/>
        <color indexed="8"/>
        <rFont val="Arial"/>
        <family val="2"/>
      </rPr>
      <t xml:space="preserve"> TO PARTICIPANT*</t>
    </r>
  </si>
  <si>
    <r>
      <rPr>
        <b/>
        <sz val="10"/>
        <color indexed="8"/>
        <rFont val="Arial"/>
        <family val="2"/>
      </rPr>
      <t>E.</t>
    </r>
    <r>
      <rPr>
        <sz val="10"/>
        <color indexed="8"/>
        <rFont val="Arial"/>
        <family val="2"/>
      </rPr>
      <t xml:space="preserve"> SOCIAL SECURITY ALLOWANCE </t>
    </r>
    <r>
      <rPr>
        <b/>
        <sz val="10"/>
        <color indexed="8"/>
        <rFont val="Arial"/>
        <family val="2"/>
      </rPr>
      <t>PAID</t>
    </r>
    <r>
      <rPr>
        <sz val="10"/>
        <color indexed="8"/>
        <rFont val="Arial"/>
        <family val="2"/>
      </rPr>
      <t xml:space="preserve"> TO PARTICIPANT</t>
    </r>
  </si>
  <si>
    <r>
      <rPr>
        <b/>
        <sz val="10"/>
        <color indexed="8"/>
        <rFont val="Arial"/>
        <family val="2"/>
      </rPr>
      <t>F.</t>
    </r>
    <r>
      <rPr>
        <sz val="10"/>
        <color indexed="8"/>
        <rFont val="Arial"/>
        <family val="2"/>
      </rPr>
      <t xml:space="preserve"> OTHER ALLOWANCES </t>
    </r>
    <r>
      <rPr>
        <b/>
        <sz val="10"/>
        <color indexed="8"/>
        <rFont val="Arial"/>
        <family val="2"/>
      </rPr>
      <t>PAID</t>
    </r>
    <r>
      <rPr>
        <sz val="10"/>
        <color indexed="8"/>
        <rFont val="Arial"/>
        <family val="2"/>
      </rPr>
      <t xml:space="preserve"> TO PARTICIPANT*</t>
    </r>
  </si>
  <si>
    <r>
      <rPr>
        <b/>
        <sz val="10"/>
        <color indexed="8"/>
        <rFont val="Arial"/>
        <family val="2"/>
      </rPr>
      <t>G.</t>
    </r>
    <r>
      <rPr>
        <sz val="10"/>
        <color indexed="8"/>
        <rFont val="Arial"/>
        <family val="2"/>
      </rPr>
      <t xml:space="preserve"> TOTAL ANNUAL EARNINGS (Add "A" Through "F")</t>
    </r>
  </si>
  <si>
    <t>* Do not include reimbursements under an "Accountable Expense Reimbursement Plan"</t>
  </si>
  <si>
    <r>
      <rPr>
        <b/>
        <sz val="10"/>
        <color indexed="8"/>
        <rFont val="Arial"/>
        <family val="2"/>
      </rPr>
      <t xml:space="preserve">H. </t>
    </r>
    <r>
      <rPr>
        <sz val="10"/>
        <color indexed="8"/>
        <rFont val="Arial"/>
        <family val="2"/>
      </rPr>
      <t xml:space="preserve">DOES EMPLOYEE PARTICIPATE IN ARP RETIREMENT PLAN? </t>
    </r>
  </si>
  <si>
    <r>
      <rPr>
        <b/>
        <sz val="10"/>
        <color indexed="8"/>
        <rFont val="Arial"/>
        <family val="2"/>
      </rPr>
      <t>J.</t>
    </r>
    <r>
      <rPr>
        <sz val="10"/>
        <color indexed="8"/>
        <rFont val="Arial"/>
        <family val="2"/>
      </rPr>
      <t xml:space="preserve"> CONTRIBUTION RATE FOR ACTIVE PARTICIPANTS</t>
    </r>
  </si>
  <si>
    <t>K. ANNUAL CONTRIBUTION ("I" x “J”)</t>
  </si>
  <si>
    <t>IS THE EMPLOYEE FULL-TIME (WORKS AT LEAST 30 HOURS PER WEEK)?</t>
  </si>
  <si>
    <t>If no, is ineligible.</t>
  </si>
  <si>
    <t>COVERAGE AREA</t>
  </si>
  <si>
    <t>Select Coverage (X)</t>
  </si>
  <si>
    <t xml:space="preserve">Annual Rates </t>
  </si>
  <si>
    <t>Enter Cost</t>
  </si>
  <si>
    <t>Medical (Choose One)</t>
  </si>
  <si>
    <t>Dental (Choose One)</t>
  </si>
  <si>
    <t>Earnings from above</t>
  </si>
  <si>
    <t>Rate</t>
  </si>
  <si>
    <t>TOTAL ANNUAL INSURANCE COST (Sum of All Items Entered)</t>
  </si>
  <si>
    <t>TOTAL PACKAGE (Retirement and Insurance)</t>
  </si>
  <si>
    <t xml:space="preserve">    ***coverage for those under age 70. If over age 70, coverage and premiums are decreased by 35%) </t>
  </si>
  <si>
    <t>Long Term Disability (LTD) - Lesser of $150,000 or Total Earnings (item "G") from above.****</t>
  </si>
  <si>
    <t>**** Maximum earnings for LTD is $150,000</t>
  </si>
  <si>
    <t>Vision (Choose One)</t>
  </si>
  <si>
    <t xml:space="preserve"> Annual Earnings (From "G" above)</t>
  </si>
  <si>
    <t>Employee Only</t>
  </si>
  <si>
    <t>Employee + 1</t>
  </si>
  <si>
    <t>Employee Term Life and Accidental Death*** (Choose Hourly or Salaried)</t>
  </si>
  <si>
    <t>Employee and Family</t>
  </si>
  <si>
    <t xml:space="preserve">     Traditional Co-Pay Plan</t>
  </si>
  <si>
    <t>Hourly Employee ($20,000 Coverage)</t>
  </si>
  <si>
    <t>Salaried Employee ($50,000 Coverage)</t>
  </si>
  <si>
    <r>
      <rPr>
        <b/>
        <sz val="10"/>
        <color indexed="8"/>
        <rFont val="Arial"/>
        <family val="2"/>
      </rPr>
      <t>Dependent Life (If Participant has Dependents):</t>
    </r>
    <r>
      <rPr>
        <sz val="10"/>
        <color indexed="8"/>
        <rFont val="Arial"/>
        <family val="2"/>
      </rPr>
      <t xml:space="preserve">  Spouse-$5,000; Dependents Over 6 Mo-$2,500; Dependent 15 days to 6 Mo-$200</t>
    </r>
  </si>
  <si>
    <t>ANNUAL RETIREMENT PLAN CONTRIBUTION CALCULATION</t>
  </si>
  <si>
    <r>
      <rPr>
        <b/>
        <sz val="10"/>
        <color indexed="8"/>
        <rFont val="Arial"/>
        <family val="2"/>
      </rPr>
      <t>I.</t>
    </r>
    <r>
      <rPr>
        <sz val="10"/>
        <color indexed="8"/>
        <rFont val="Arial"/>
        <family val="2"/>
      </rPr>
      <t xml:space="preserve"> RETIREMENT PLAN COVERED EARNINGS</t>
    </r>
  </si>
  <si>
    <t>ANNUAL INSURANCE PREMIUM CALCULATION – Rates Effective: January 1, 2024</t>
  </si>
  <si>
    <t>GUIDE FOR CALCULATING ANNUAL BENEFIT COSTS EFFECTIVE 01/01/2024</t>
  </si>
  <si>
    <t xml:space="preserve">     HDHP Buy-Up Plan</t>
  </si>
  <si>
    <t xml:space="preserve">     HDHP 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</si>
</sst>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.00_);&quot;($&quot;#,##0.00\)"/>
    <numFmt numFmtId="165" formatCode="\$#,##0.00;&quot;$(&quot;#,##0.00\)"/>
    <numFmt numFmtId="166" formatCode="_(\$* #,##0.00_);_(\$* \(#,##0.00\);_(\$* \-??_);_(@_)"/>
    <numFmt numFmtId="167" formatCode="0.0000_);\(0.0000\)"/>
  </numFmts>
  <fonts count="10" x14ac:knownFonts="1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13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45"/>
      </patternFill>
    </fill>
  </fills>
  <borders count="1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left" wrapText="1"/>
    </xf>
    <xf numFmtId="0" fontId="0" fillId="0" borderId="0" xfId="0" applyBorder="1">
      <alignment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4" fontId="0" fillId="3" borderId="3" xfId="0" applyNumberFormat="1" applyFont="1" applyFill="1" applyBorder="1" applyAlignment="1" applyProtection="1">
      <alignment horizontal="right" wrapText="1"/>
    </xf>
    <xf numFmtId="0" fontId="0" fillId="0" borderId="0" xfId="0" applyFont="1" applyBorder="1">
      <alignment vertical="center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164" fontId="2" fillId="4" borderId="4" xfId="0" applyNumberFormat="1" applyFont="1" applyFill="1" applyBorder="1" applyAlignment="1" applyProtection="1">
      <alignment horizontal="right" wrapText="1"/>
    </xf>
    <xf numFmtId="0" fontId="3" fillId="0" borderId="1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 wrapText="1"/>
    </xf>
    <xf numFmtId="165" fontId="2" fillId="0" borderId="3" xfId="0" applyNumberFormat="1" applyFont="1" applyFill="1" applyBorder="1" applyAlignment="1" applyProtection="1">
      <alignment horizontal="right" wrapText="1"/>
    </xf>
    <xf numFmtId="164" fontId="0" fillId="3" borderId="6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0" xfId="0" applyBorder="1" applyProtection="1">
      <alignment vertical="center"/>
    </xf>
    <xf numFmtId="9" fontId="2" fillId="4" borderId="6" xfId="0" applyNumberFormat="1" applyFont="1" applyFill="1" applyBorder="1" applyAlignment="1" applyProtection="1">
      <alignment horizontal="righ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9" xfId="0" applyBorder="1">
      <alignment vertical="center"/>
    </xf>
    <xf numFmtId="0" fontId="0" fillId="0" borderId="9" xfId="0" applyBorder="1" applyProtection="1">
      <alignment vertical="center"/>
    </xf>
    <xf numFmtId="164" fontId="3" fillId="4" borderId="6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wrapText="1"/>
    </xf>
    <xf numFmtId="0" fontId="0" fillId="0" borderId="9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Fill="1" applyBorder="1" applyAlignment="1" applyProtection="1">
      <alignment horizontal="right"/>
    </xf>
    <xf numFmtId="166" fontId="2" fillId="0" borderId="10" xfId="0" applyNumberFormat="1" applyFont="1" applyFill="1" applyBorder="1" applyAlignment="1" applyProtection="1">
      <alignment horizontal="right"/>
    </xf>
    <xf numFmtId="0" fontId="0" fillId="0" borderId="11" xfId="0" applyNumberFormat="1" applyFont="1" applyFill="1" applyBorder="1" applyAlignment="1" applyProtection="1">
      <alignment wrapText="1"/>
    </xf>
    <xf numFmtId="166" fontId="0" fillId="0" borderId="0" xfId="0" applyNumberFormat="1" applyBorder="1">
      <alignment vertical="center"/>
    </xf>
    <xf numFmtId="164" fontId="2" fillId="0" borderId="2" xfId="0" applyNumberFormat="1" applyFont="1" applyFill="1" applyBorder="1" applyAlignment="1" applyProtection="1">
      <alignment horizontal="right"/>
    </xf>
    <xf numFmtId="0" fontId="4" fillId="0" borderId="9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2" fillId="0" borderId="2" xfId="0" applyNumberFormat="1" applyFont="1" applyFill="1" applyBorder="1" applyAlignment="1" applyProtection="1">
      <alignment horizontal="right" wrapText="1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right" wrapText="1"/>
    </xf>
    <xf numFmtId="164" fontId="2" fillId="0" borderId="4" xfId="0" applyNumberFormat="1" applyFont="1" applyFill="1" applyBorder="1" applyAlignment="1" applyProtection="1">
      <alignment horizontal="right" wrapText="1"/>
    </xf>
    <xf numFmtId="166" fontId="2" fillId="0" borderId="0" xfId="0" applyNumberFormat="1" applyFont="1" applyFill="1" applyBorder="1" applyAlignment="1" applyProtection="1">
      <alignment horizontal="right"/>
    </xf>
    <xf numFmtId="165" fontId="2" fillId="0" borderId="2" xfId="0" applyNumberFormat="1" applyFont="1" applyFill="1" applyBorder="1" applyAlignment="1" applyProtection="1">
      <alignment horizontal="right" wrapText="1"/>
    </xf>
    <xf numFmtId="0" fontId="6" fillId="0" borderId="0" xfId="0" applyFont="1" applyBorder="1" applyAlignment="1">
      <alignment horizontal="center" vertical="center"/>
    </xf>
    <xf numFmtId="166" fontId="2" fillId="3" borderId="5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wrapText="1"/>
    </xf>
    <xf numFmtId="39" fontId="3" fillId="4" borderId="6" xfId="0" applyNumberFormat="1" applyFont="1" applyFill="1" applyBorder="1" applyAlignment="1" applyProtection="1">
      <alignment horizontal="right" wrapText="1"/>
    </xf>
    <xf numFmtId="39" fontId="2" fillId="0" borderId="2" xfId="0" applyNumberFormat="1" applyFont="1" applyFill="1" applyBorder="1" applyAlignment="1" applyProtection="1">
      <alignment horizontal="right"/>
    </xf>
    <xf numFmtId="0" fontId="1" fillId="0" borderId="1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left" wrapText="1"/>
    </xf>
    <xf numFmtId="165" fontId="1" fillId="4" borderId="14" xfId="0" applyNumberFormat="1" applyFont="1" applyFill="1" applyBorder="1" applyAlignment="1" applyProtection="1">
      <alignment horizontal="right" wrapText="1"/>
    </xf>
    <xf numFmtId="0" fontId="7" fillId="0" borderId="1" xfId="0" applyFont="1" applyBorder="1" applyAlignment="1">
      <alignment horizontal="left" vertical="top"/>
    </xf>
    <xf numFmtId="167" fontId="2" fillId="0" borderId="0" xfId="0" applyNumberFormat="1" applyFont="1" applyFill="1" applyBorder="1" applyAlignment="1" applyProtection="1">
      <alignment horizontal="right" wrapText="1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166" fontId="0" fillId="0" borderId="0" xfId="0" applyNumberFormat="1" applyFont="1" applyFill="1" applyBorder="1" applyAlignment="1" applyProtection="1">
      <alignment horizontal="right"/>
    </xf>
    <xf numFmtId="164" fontId="0" fillId="3" borderId="2" xfId="0" applyNumberFormat="1" applyFont="1" applyFill="1" applyBorder="1" applyAlignment="1" applyProtection="1">
      <alignment horizontal="right" wrapText="1"/>
    </xf>
    <xf numFmtId="0" fontId="0" fillId="0" borderId="0" xfId="0" applyFont="1">
      <alignment vertical="center"/>
    </xf>
    <xf numFmtId="165" fontId="2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5" borderId="0" xfId="0" applyNumberFormat="1" applyFont="1" applyFill="1" applyBorder="1" applyAlignment="1" applyProtection="1">
      <alignment horizontal="center" wrapText="1"/>
    </xf>
    <xf numFmtId="0" fontId="0" fillId="0" borderId="0" xfId="0">
      <alignment vertical="center"/>
    </xf>
    <xf numFmtId="49" fontId="1" fillId="0" borderId="15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0" borderId="15" xfId="0" applyNumberFormat="1" applyFont="1" applyFill="1" applyBorder="1" applyAlignment="1" applyProtection="1">
      <alignment horizontal="center"/>
    </xf>
    <xf numFmtId="49" fontId="3" fillId="6" borderId="15" xfId="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B47" zoomScale="118" zoomScaleNormal="118" workbookViewId="0">
      <selection activeCell="D23" sqref="D23"/>
    </sheetView>
  </sheetViews>
  <sheetFormatPr defaultRowHeight="12" customHeight="1" x14ac:dyDescent="0.2"/>
  <cols>
    <col min="1" max="1" width="54.7109375" customWidth="1"/>
    <col min="2" max="2" width="12" customWidth="1"/>
    <col min="3" max="3" width="13" customWidth="1"/>
    <col min="4" max="5" width="12" customWidth="1"/>
    <col min="6" max="6" width="15.5703125" style="1" customWidth="1"/>
    <col min="7" max="7" width="10.7109375" customWidth="1"/>
  </cols>
  <sheetData>
    <row r="1" spans="1:10" ht="15" customHeight="1" x14ac:dyDescent="0.25">
      <c r="A1" s="74" t="s">
        <v>0</v>
      </c>
      <c r="B1" s="74"/>
      <c r="C1" s="74"/>
      <c r="D1" s="74"/>
      <c r="E1" s="74"/>
      <c r="F1" s="74"/>
      <c r="G1" s="2"/>
    </row>
    <row r="2" spans="1:10" ht="15" customHeight="1" x14ac:dyDescent="0.25">
      <c r="A2" s="75" t="s">
        <v>45</v>
      </c>
      <c r="B2" s="75"/>
      <c r="C2" s="75"/>
      <c r="D2" s="75"/>
      <c r="E2" s="75"/>
      <c r="F2" s="75"/>
      <c r="G2" s="2"/>
    </row>
    <row r="3" spans="1:10" ht="15" customHeight="1" x14ac:dyDescent="0.2">
      <c r="A3" s="3" t="s">
        <v>1</v>
      </c>
      <c r="B3" s="76"/>
      <c r="C3" s="76"/>
      <c r="D3" s="76"/>
      <c r="E3" s="76"/>
      <c r="F3" s="4"/>
      <c r="G3" s="2"/>
    </row>
    <row r="4" spans="1:10" ht="16.149999999999999" customHeight="1" x14ac:dyDescent="0.25">
      <c r="A4" s="77" t="s">
        <v>2</v>
      </c>
      <c r="B4" s="77"/>
      <c r="C4" s="77"/>
      <c r="D4" s="77"/>
      <c r="E4" s="77"/>
      <c r="F4" s="77"/>
      <c r="G4" s="2"/>
    </row>
    <row r="5" spans="1:10" ht="24.75" customHeight="1" x14ac:dyDescent="0.2">
      <c r="A5" s="5"/>
      <c r="B5" s="6"/>
      <c r="C5" s="6"/>
      <c r="D5" s="78" t="s">
        <v>3</v>
      </c>
      <c r="E5" s="78"/>
      <c r="F5" s="7"/>
      <c r="G5" s="2"/>
    </row>
    <row r="6" spans="1:10" ht="24" customHeight="1" x14ac:dyDescent="0.2">
      <c r="A6" t="s">
        <v>4</v>
      </c>
      <c r="B6" s="8"/>
      <c r="C6" s="8"/>
      <c r="D6" s="8"/>
      <c r="E6" s="2"/>
      <c r="F6" s="9"/>
      <c r="G6" s="2"/>
      <c r="J6" s="68"/>
    </row>
    <row r="7" spans="1:10" ht="15" customHeight="1" x14ac:dyDescent="0.2">
      <c r="A7" s="10"/>
      <c r="B7" s="11"/>
      <c r="C7" s="11"/>
      <c r="D7" s="12" t="s">
        <v>5</v>
      </c>
      <c r="E7" s="13" t="s">
        <v>6</v>
      </c>
      <c r="F7" s="14"/>
      <c r="G7" s="2"/>
    </row>
    <row r="8" spans="1:10" ht="27.75" customHeight="1" x14ac:dyDescent="0.2">
      <c r="A8" s="79" t="s">
        <v>7</v>
      </c>
      <c r="B8" s="80"/>
      <c r="C8" s="80"/>
      <c r="D8" s="15"/>
      <c r="E8" s="15"/>
      <c r="F8" s="16" t="str">
        <f>IF(D8="x",F6*0.4,"")</f>
        <v/>
      </c>
      <c r="G8" s="2"/>
    </row>
    <row r="9" spans="1:10" ht="15" customHeight="1" x14ac:dyDescent="0.2">
      <c r="A9" t="s">
        <v>8</v>
      </c>
      <c r="B9" s="17"/>
      <c r="C9" s="17"/>
      <c r="D9" s="11"/>
      <c r="E9" s="2"/>
      <c r="F9" s="18"/>
      <c r="G9" s="2"/>
    </row>
    <row r="10" spans="1:10" ht="15" customHeight="1" x14ac:dyDescent="0.2">
      <c r="A10" t="s">
        <v>9</v>
      </c>
      <c r="B10" s="17"/>
      <c r="C10" s="17"/>
      <c r="D10" s="11"/>
      <c r="E10" s="2"/>
      <c r="F10" s="18"/>
      <c r="G10" s="2"/>
    </row>
    <row r="11" spans="1:10" ht="15" customHeight="1" x14ac:dyDescent="0.2">
      <c r="A11" t="s">
        <v>10</v>
      </c>
      <c r="B11" s="17"/>
      <c r="C11" s="17"/>
      <c r="D11" s="11"/>
      <c r="E11" s="2"/>
      <c r="F11" s="18"/>
      <c r="G11" s="2"/>
    </row>
    <row r="12" spans="1:10" ht="15" customHeight="1" x14ac:dyDescent="0.2">
      <c r="A12" t="s">
        <v>11</v>
      </c>
      <c r="B12" s="17"/>
      <c r="C12" s="17"/>
      <c r="D12" s="11"/>
      <c r="E12" s="2"/>
      <c r="F12" s="18"/>
      <c r="G12" s="2"/>
    </row>
    <row r="13" spans="1:10" ht="15" customHeight="1" x14ac:dyDescent="0.2">
      <c r="A13" t="s">
        <v>12</v>
      </c>
      <c r="B13" s="17"/>
      <c r="C13" s="17"/>
      <c r="D13" s="11"/>
      <c r="E13" s="2"/>
      <c r="F13" s="19" t="str">
        <f>IF(SUM(F6:F12)&gt;0,SUM(F6:F12),"")</f>
        <v/>
      </c>
      <c r="G13" s="2"/>
      <c r="J13" s="68"/>
    </row>
    <row r="14" spans="1:10" ht="15" customHeight="1" x14ac:dyDescent="0.2">
      <c r="A14" s="20" t="s">
        <v>13</v>
      </c>
      <c r="B14" s="17"/>
      <c r="C14" s="17"/>
      <c r="D14" s="11"/>
      <c r="E14" s="11"/>
      <c r="F14" s="4"/>
      <c r="G14" s="2"/>
    </row>
    <row r="15" spans="1:10" ht="33" customHeight="1" x14ac:dyDescent="0.25">
      <c r="A15" s="71" t="s">
        <v>42</v>
      </c>
      <c r="B15" s="71"/>
      <c r="C15" s="71"/>
      <c r="D15" s="71"/>
      <c r="E15" s="71"/>
      <c r="F15" s="71"/>
      <c r="G15" s="2"/>
    </row>
    <row r="16" spans="1:10" ht="15" customHeight="1" x14ac:dyDescent="0.2">
      <c r="A16" s="20"/>
      <c r="B16" s="2"/>
      <c r="C16" s="2"/>
      <c r="D16" s="13" t="s">
        <v>5</v>
      </c>
      <c r="E16" s="13" t="s">
        <v>6</v>
      </c>
      <c r="F16" s="21"/>
      <c r="G16" s="2"/>
    </row>
    <row r="17" spans="1:7" ht="15" customHeight="1" x14ac:dyDescent="0.2">
      <c r="A17" t="s">
        <v>14</v>
      </c>
      <c r="B17" s="11"/>
      <c r="C17" s="11"/>
      <c r="D17" s="15"/>
      <c r="E17" s="15"/>
      <c r="F17" s="22"/>
      <c r="G17" s="2"/>
    </row>
    <row r="18" spans="1:7" ht="15" customHeight="1" x14ac:dyDescent="0.2">
      <c r="A18" s="59" t="s">
        <v>43</v>
      </c>
      <c r="B18" s="17"/>
      <c r="C18" s="17"/>
      <c r="D18" s="11"/>
      <c r="E18" s="2"/>
      <c r="F18" s="23" t="str">
        <f>F13</f>
        <v/>
      </c>
      <c r="G18" s="2"/>
    </row>
    <row r="19" spans="1:7" ht="15" customHeight="1" x14ac:dyDescent="0.2">
      <c r="A19" t="s">
        <v>15</v>
      </c>
      <c r="B19" s="11"/>
      <c r="C19" s="11"/>
      <c r="D19" s="25"/>
      <c r="E19" s="25"/>
      <c r="F19" s="26">
        <v>0.12</v>
      </c>
      <c r="G19" s="2"/>
    </row>
    <row r="20" spans="1:7" ht="15" customHeight="1" x14ac:dyDescent="0.2">
      <c r="A20" s="27" t="s">
        <v>16</v>
      </c>
      <c r="B20" s="28"/>
      <c r="C20" s="28"/>
      <c r="D20" s="29"/>
      <c r="E20" s="29"/>
      <c r="F20" s="30" t="str">
        <f>IF((D17=""),"",(F18*F19))</f>
        <v/>
      </c>
      <c r="G20" s="2"/>
    </row>
    <row r="21" spans="1:7" ht="41.25" customHeight="1" x14ac:dyDescent="0.25">
      <c r="A21" s="71" t="s">
        <v>44</v>
      </c>
      <c r="B21" s="71"/>
      <c r="C21" s="71"/>
      <c r="D21" s="71"/>
      <c r="E21" s="71"/>
      <c r="F21" s="71"/>
      <c r="G21" s="2"/>
    </row>
    <row r="22" spans="1:7" ht="21.75" customHeight="1" x14ac:dyDescent="0.2">
      <c r="A22" s="5"/>
      <c r="B22" s="6"/>
      <c r="C22" s="6"/>
      <c r="D22" s="12" t="s">
        <v>5</v>
      </c>
      <c r="E22" s="13" t="s">
        <v>6</v>
      </c>
      <c r="F22" s="4"/>
      <c r="G22" s="2"/>
    </row>
    <row r="23" spans="1:7" ht="18" x14ac:dyDescent="0.2">
      <c r="A23" s="31" t="s">
        <v>17</v>
      </c>
      <c r="B23" s="6"/>
      <c r="C23" s="6"/>
      <c r="D23" s="15"/>
      <c r="E23" s="15"/>
      <c r="F23" s="4" t="s">
        <v>18</v>
      </c>
      <c r="G23" s="2"/>
    </row>
    <row r="24" spans="1:7" ht="40.5" customHeight="1" x14ac:dyDescent="0.2">
      <c r="A24" s="20" t="s">
        <v>19</v>
      </c>
      <c r="B24" s="69" t="s">
        <v>20</v>
      </c>
      <c r="C24" s="12" t="s">
        <v>21</v>
      </c>
      <c r="F24" s="32" t="s">
        <v>22</v>
      </c>
      <c r="G24" s="2"/>
    </row>
    <row r="25" spans="1:7" ht="25.5" customHeight="1" x14ac:dyDescent="0.2">
      <c r="A25" s="20" t="s">
        <v>23</v>
      </c>
      <c r="B25" s="2"/>
      <c r="C25" s="11"/>
      <c r="F25" s="4"/>
      <c r="G25" s="2"/>
    </row>
    <row r="26" spans="1:7" s="64" customFormat="1" ht="12.75" x14ac:dyDescent="0.2">
      <c r="A26" s="66" t="s">
        <v>38</v>
      </c>
      <c r="B26" s="33"/>
      <c r="C26" s="17"/>
      <c r="F26" s="4"/>
      <c r="G26" s="2"/>
    </row>
    <row r="27" spans="1:7" ht="15" customHeight="1" x14ac:dyDescent="0.2">
      <c r="A27" s="59" t="s">
        <v>34</v>
      </c>
      <c r="B27" s="34"/>
      <c r="C27" s="35">
        <f>861.86*12</f>
        <v>10342.32</v>
      </c>
      <c r="F27" s="16" t="str">
        <f>IF(AND(D$23="x",E$23="")=TRUE,IF(B27="x",C27,""),"")</f>
        <v/>
      </c>
      <c r="G27" s="2"/>
    </row>
    <row r="28" spans="1:7" ht="15" customHeight="1" x14ac:dyDescent="0.2">
      <c r="A28" s="59" t="s">
        <v>35</v>
      </c>
      <c r="B28" s="34"/>
      <c r="C28" s="36">
        <f>1853*12</f>
        <v>22236</v>
      </c>
      <c r="F28" s="16" t="str">
        <f>IF(AND(D$23="x",E$23="")=TRUE,IF(B28="x",C28,""),"")</f>
        <v/>
      </c>
      <c r="G28" s="2"/>
    </row>
    <row r="29" spans="1:7" ht="15" customHeight="1" x14ac:dyDescent="0.2">
      <c r="A29" s="59" t="s">
        <v>37</v>
      </c>
      <c r="B29" s="34"/>
      <c r="C29" s="35">
        <f>2327.03*12</f>
        <v>27924.36</v>
      </c>
      <c r="F29" s="16" t="str">
        <f>IF(AND(D$23="x",E$23="")=TRUE,IF(B29="x",C29,""),"")</f>
        <v/>
      </c>
      <c r="G29" s="2"/>
    </row>
    <row r="30" spans="1:7" s="61" customFormat="1" ht="15" customHeight="1" x14ac:dyDescent="0.2">
      <c r="A30" s="67" t="s">
        <v>46</v>
      </c>
      <c r="B30" s="65"/>
      <c r="C30" s="62"/>
      <c r="F30" s="63"/>
      <c r="G30" s="2"/>
    </row>
    <row r="31" spans="1:7" s="61" customFormat="1" ht="15" customHeight="1" x14ac:dyDescent="0.2">
      <c r="A31" s="59" t="s">
        <v>34</v>
      </c>
      <c r="B31" s="34"/>
      <c r="C31" s="35">
        <f>794.45*12</f>
        <v>9533.4000000000015</v>
      </c>
      <c r="F31" s="16" t="str">
        <f>IF(AND(D$23="x",E$23="")=TRUE,IF(B31="x",C31,""),"")</f>
        <v/>
      </c>
      <c r="G31" s="2"/>
    </row>
    <row r="32" spans="1:7" s="61" customFormat="1" ht="15" customHeight="1" x14ac:dyDescent="0.2">
      <c r="A32" s="59" t="s">
        <v>35</v>
      </c>
      <c r="B32" s="34"/>
      <c r="C32" s="36">
        <f>1708.07*12</f>
        <v>20496.84</v>
      </c>
      <c r="F32" s="16" t="str">
        <f>IF(AND(D$23="x",E$23="")=TRUE,IF(B32="x",C32,""),"")</f>
        <v/>
      </c>
      <c r="G32" s="2"/>
    </row>
    <row r="33" spans="1:7" s="61" customFormat="1" ht="15" customHeight="1" x14ac:dyDescent="0.2">
      <c r="A33" s="59" t="s">
        <v>37</v>
      </c>
      <c r="B33" s="34"/>
      <c r="C33" s="35">
        <f>2145.02*12</f>
        <v>25740.239999999998</v>
      </c>
      <c r="F33" s="16" t="str">
        <f>IF(AND(D$23="x",E$23="")=TRUE,IF(B33="x",C33,""),"")</f>
        <v/>
      </c>
      <c r="G33" s="2"/>
    </row>
    <row r="34" spans="1:7" s="64" customFormat="1" ht="12.75" x14ac:dyDescent="0.2">
      <c r="A34" s="66" t="s">
        <v>47</v>
      </c>
      <c r="B34" s="33"/>
      <c r="C34" s="17"/>
      <c r="F34" s="4"/>
      <c r="G34" s="2"/>
    </row>
    <row r="35" spans="1:7" s="70" customFormat="1" ht="15" customHeight="1" x14ac:dyDescent="0.2">
      <c r="A35" s="59" t="s">
        <v>34</v>
      </c>
      <c r="B35" s="34"/>
      <c r="C35" s="35">
        <f>637.1*12</f>
        <v>7645.2000000000007</v>
      </c>
      <c r="F35" s="16" t="str">
        <f>IF(AND(D$23="x",E$23="")=TRUE,IF(B35="x",C35,""),"")</f>
        <v/>
      </c>
      <c r="G35" s="2"/>
    </row>
    <row r="36" spans="1:7" s="70" customFormat="1" ht="15" customHeight="1" x14ac:dyDescent="0.2">
      <c r="A36" s="59" t="s">
        <v>35</v>
      </c>
      <c r="B36" s="34"/>
      <c r="C36" s="36">
        <f>1369.76*12</f>
        <v>16437.12</v>
      </c>
      <c r="F36" s="16" t="str">
        <f>IF(AND(D$23="x",E$23="")=TRUE,IF(B36="x",C36,""),"")</f>
        <v/>
      </c>
      <c r="G36" s="2"/>
    </row>
    <row r="37" spans="1:7" s="70" customFormat="1" ht="15" customHeight="1" x14ac:dyDescent="0.2">
      <c r="A37" s="59" t="s">
        <v>37</v>
      </c>
      <c r="B37" s="34"/>
      <c r="C37" s="35">
        <f>1720.16*12</f>
        <v>20641.920000000002</v>
      </c>
      <c r="F37" s="16" t="str">
        <f>IF(AND(D$23="x",E$23="")=TRUE,IF(B37="x",C37,""),"")</f>
        <v/>
      </c>
      <c r="G37" s="2"/>
    </row>
    <row r="38" spans="1:7" ht="39.75" customHeight="1" x14ac:dyDescent="0.2">
      <c r="A38" s="20" t="s">
        <v>24</v>
      </c>
      <c r="B38" s="37"/>
      <c r="C38" s="38"/>
      <c r="D38" s="2"/>
      <c r="E38" s="11"/>
      <c r="F38" s="39"/>
      <c r="G38" s="2"/>
    </row>
    <row r="39" spans="1:7" ht="15" customHeight="1" x14ac:dyDescent="0.2">
      <c r="A39" s="59" t="s">
        <v>34</v>
      </c>
      <c r="B39" s="34"/>
      <c r="C39" s="35">
        <f>47.91*12</f>
        <v>574.91999999999996</v>
      </c>
      <c r="D39" s="11"/>
      <c r="E39" s="11"/>
      <c r="F39" s="16" t="str">
        <f>IF(AND(D$23="x",E$23="")=TRUE,IF(B39="x",C39,""),"")</f>
        <v/>
      </c>
      <c r="G39" s="2"/>
    </row>
    <row r="40" spans="1:7" ht="15" customHeight="1" x14ac:dyDescent="0.2">
      <c r="A40" s="59" t="s">
        <v>35</v>
      </c>
      <c r="B40" s="34"/>
      <c r="C40" s="35">
        <f>91.05*12</f>
        <v>1092.5999999999999</v>
      </c>
      <c r="D40" s="11"/>
      <c r="E40" s="11"/>
      <c r="F40" s="16" t="str">
        <f>IF(AND(D$23="x",E$23="")=TRUE,IF(B40="x",C40,""),"")</f>
        <v/>
      </c>
      <c r="G40" s="2"/>
    </row>
    <row r="41" spans="1:7" ht="15" customHeight="1" x14ac:dyDescent="0.2">
      <c r="A41" s="59" t="s">
        <v>37</v>
      </c>
      <c r="B41" s="34"/>
      <c r="C41" s="35">
        <f>128.43*12</f>
        <v>1541.16</v>
      </c>
      <c r="D41" s="11"/>
      <c r="E41" s="11"/>
      <c r="F41" s="16" t="str">
        <f>IF(AND(D$23="x",E$23="")=TRUE,IF(B41="x",C41,""),"")</f>
        <v/>
      </c>
      <c r="G41" s="2"/>
    </row>
    <row r="42" spans="1:7" s="58" customFormat="1" ht="36" customHeight="1" x14ac:dyDescent="0.2">
      <c r="A42" s="20" t="s">
        <v>32</v>
      </c>
      <c r="B42" s="37"/>
      <c r="C42" s="38"/>
      <c r="D42" s="2"/>
      <c r="E42" s="11"/>
      <c r="F42" s="39"/>
      <c r="G42" s="2"/>
    </row>
    <row r="43" spans="1:7" s="58" customFormat="1" ht="15" customHeight="1" x14ac:dyDescent="0.2">
      <c r="A43" s="59" t="s">
        <v>34</v>
      </c>
      <c r="B43" s="34"/>
      <c r="C43" s="35">
        <f>6.96*12</f>
        <v>83.52</v>
      </c>
      <c r="D43" s="11"/>
      <c r="E43" s="11"/>
      <c r="F43" s="16" t="str">
        <f>IF(AND(D$23="x",E$23="")=TRUE,IF(B43="x",C43,""),"")</f>
        <v/>
      </c>
      <c r="G43" s="2"/>
    </row>
    <row r="44" spans="1:7" s="58" customFormat="1" ht="15" customHeight="1" x14ac:dyDescent="0.2">
      <c r="A44" s="59" t="s">
        <v>35</v>
      </c>
      <c r="B44" s="34"/>
      <c r="C44" s="35">
        <f>12.64*12</f>
        <v>151.68</v>
      </c>
      <c r="D44" s="11"/>
      <c r="E44" s="11"/>
      <c r="F44" s="16" t="str">
        <f>IF(AND(D$23="x",E$23="")=TRUE,IF(B44="x",C44,""),"")</f>
        <v/>
      </c>
      <c r="G44" s="2"/>
    </row>
    <row r="45" spans="1:7" s="58" customFormat="1" ht="15" customHeight="1" x14ac:dyDescent="0.2">
      <c r="A45" s="59" t="s">
        <v>37</v>
      </c>
      <c r="B45" s="34"/>
      <c r="C45" s="35">
        <f>18.76*12</f>
        <v>225.12</v>
      </c>
      <c r="D45" s="11"/>
      <c r="E45" s="11"/>
      <c r="F45" s="16" t="str">
        <f>IF(AND(D$23="x",E$23="")=TRUE,IF(B45="x",C45,""),"")</f>
        <v/>
      </c>
      <c r="G45" s="2"/>
    </row>
    <row r="46" spans="1:7" ht="61.5" customHeight="1" x14ac:dyDescent="0.2">
      <c r="A46" s="10" t="s">
        <v>36</v>
      </c>
      <c r="B46" s="40" t="s">
        <v>20</v>
      </c>
      <c r="C46" s="38"/>
      <c r="D46" s="11"/>
      <c r="E46" s="41"/>
      <c r="F46" s="42"/>
      <c r="G46" s="2"/>
    </row>
    <row r="47" spans="1:7" ht="15" customHeight="1" x14ac:dyDescent="0.2">
      <c r="A47" s="59" t="s">
        <v>39</v>
      </c>
      <c r="B47" s="43"/>
      <c r="C47" s="36">
        <f>5.6*12</f>
        <v>67.199999999999989</v>
      </c>
      <c r="E47" s="44"/>
      <c r="F47" s="16" t="str">
        <f>IF(AND(D$23="x",E$23="")=TRUE,IF(B47="x",C47,""),"")</f>
        <v/>
      </c>
      <c r="G47" s="2"/>
    </row>
    <row r="48" spans="1:7" ht="15" customHeight="1" x14ac:dyDescent="0.2">
      <c r="A48" s="59" t="s">
        <v>40</v>
      </c>
      <c r="B48" s="43"/>
      <c r="C48" s="36">
        <f>14*12</f>
        <v>168</v>
      </c>
      <c r="E48" s="44"/>
      <c r="F48" s="16" t="str">
        <f>IF(AND(D$23="x",E$23="")=TRUE,IF(B48="x",C48,""),"")</f>
        <v/>
      </c>
      <c r="G48" s="2"/>
    </row>
    <row r="49" spans="1:7" ht="20.25" customHeight="1" x14ac:dyDescent="0.2">
      <c r="A49" s="56" t="s">
        <v>29</v>
      </c>
      <c r="B49" s="37"/>
      <c r="C49" s="38"/>
      <c r="D49" s="11"/>
      <c r="E49" s="11"/>
      <c r="F49" s="45"/>
      <c r="G49" s="2"/>
    </row>
    <row r="50" spans="1:7" ht="38.25" x14ac:dyDescent="0.2">
      <c r="A50" s="60" t="s">
        <v>41</v>
      </c>
      <c r="B50" s="43"/>
      <c r="C50" s="46">
        <f>1.5*12</f>
        <v>18</v>
      </c>
      <c r="D50" s="11"/>
      <c r="F50" s="16" t="str">
        <f>IF(AND(D$23="x",E$23="")=TRUE,IF(B50="x",C50,""),"")</f>
        <v/>
      </c>
      <c r="G50" s="2"/>
    </row>
    <row r="51" spans="1:7" ht="33" customHeight="1" x14ac:dyDescent="0.2">
      <c r="A51" s="20" t="s">
        <v>30</v>
      </c>
      <c r="B51" s="2"/>
      <c r="C51" s="11"/>
      <c r="D51" s="11"/>
      <c r="E51" s="11"/>
      <c r="F51" s="47"/>
      <c r="G51" s="2"/>
    </row>
    <row r="52" spans="1:7" ht="23.65" customHeight="1" x14ac:dyDescent="0.2">
      <c r="A52" s="10"/>
      <c r="C52" s="40" t="s">
        <v>25</v>
      </c>
      <c r="D52" s="48"/>
      <c r="E52" s="12" t="s">
        <v>26</v>
      </c>
      <c r="F52" s="47"/>
      <c r="G52" s="2"/>
    </row>
    <row r="53" spans="1:7" ht="23.25" customHeight="1" x14ac:dyDescent="0.2">
      <c r="A53" s="59" t="s">
        <v>33</v>
      </c>
      <c r="C53" s="49" t="str">
        <f>IF(F13="","",IF(F13&gt;150000,150000,F13))</f>
        <v/>
      </c>
      <c r="D53" s="50"/>
      <c r="E53" s="57">
        <v>4.3E-3</v>
      </c>
      <c r="F53" s="16" t="str">
        <f>IF(AND(D$23="x",E$23="")=TRUE,C53*E53,"")</f>
        <v/>
      </c>
      <c r="G53" s="2"/>
    </row>
    <row r="54" spans="1:7" ht="24" customHeight="1" x14ac:dyDescent="0.2">
      <c r="A54" s="72" t="s">
        <v>27</v>
      </c>
      <c r="B54" s="72"/>
      <c r="C54" s="72"/>
      <c r="D54" s="11"/>
      <c r="E54" s="11"/>
      <c r="F54" s="51" t="str">
        <f>IF((F13=""),"",SUM(F27:F53))</f>
        <v/>
      </c>
      <c r="G54" s="2"/>
    </row>
    <row r="55" spans="1:7" ht="13.5" thickBot="1" x14ac:dyDescent="0.25">
      <c r="A55" s="24" t="s">
        <v>31</v>
      </c>
      <c r="B55" s="11"/>
      <c r="C55" s="11"/>
      <c r="D55" s="11"/>
      <c r="E55" s="11"/>
      <c r="F55" s="52"/>
      <c r="G55" s="2"/>
    </row>
    <row r="56" spans="1:7" ht="21" customHeight="1" thickBot="1" x14ac:dyDescent="0.3">
      <c r="A56" s="53" t="s">
        <v>28</v>
      </c>
      <c r="B56" s="54"/>
      <c r="C56" s="54"/>
      <c r="D56" s="54"/>
      <c r="E56" s="54"/>
      <c r="F56" s="55" t="str">
        <f>IF((F13=""),"",IF((F20=""),F54,(F20+F54)))</f>
        <v/>
      </c>
      <c r="G56" s="2"/>
    </row>
    <row r="57" spans="1:7" ht="12" customHeight="1" x14ac:dyDescent="0.2">
      <c r="E57" s="73"/>
      <c r="F57" s="73"/>
    </row>
  </sheetData>
  <sheetProtection selectLockedCells="1"/>
  <mergeCells count="10">
    <mergeCell ref="A15:F15"/>
    <mergeCell ref="A21:F21"/>
    <mergeCell ref="A54:C54"/>
    <mergeCell ref="E57:F57"/>
    <mergeCell ref="A1:F1"/>
    <mergeCell ref="A2:F2"/>
    <mergeCell ref="B3:E3"/>
    <mergeCell ref="A4:F4"/>
    <mergeCell ref="D5:E5"/>
    <mergeCell ref="A8:C8"/>
  </mergeCells>
  <printOptions horizontalCentered="1" verticalCentered="1"/>
  <pageMargins left="0.25" right="0.25" top="0.25" bottom="0.35" header="0.51180555555555596" footer="0.25"/>
  <pageSetup paperSize="9" scale="81" firstPageNumber="0" orientation="portrait" horizontalDpi="300" verticalDpi="300" r:id="rId1"/>
  <headerFooter alignWithMargins="0">
    <oddFooter>&amp;RRevised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Benefit Election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</dc:creator>
  <cp:lastModifiedBy>Alisa</cp:lastModifiedBy>
  <cp:lastPrinted>2018-07-25T20:44:34Z</cp:lastPrinted>
  <dcterms:created xsi:type="dcterms:W3CDTF">2016-02-24T16:17:03Z</dcterms:created>
  <dcterms:modified xsi:type="dcterms:W3CDTF">2023-12-01T16:58:07Z</dcterms:modified>
</cp:coreProperties>
</file>